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2.7\Administracao\NEUZA\NEUZA\MEUS DOCUMENTOS\Licitações\Licitações 2021\CONCORRÊNCIA\Processo Licitatório 093-2021  Concorrência 003-2021  Manutenção Viária\"/>
    </mc:Choice>
  </mc:AlternateContent>
  <bookViews>
    <workbookView xWindow="0" yWindow="0" windowWidth="28800" windowHeight="11430" activeTab="4"/>
  </bookViews>
  <sheets>
    <sheet name="PLANILHA TOTAL" sheetId="1" r:id="rId1"/>
    <sheet name="COMPOSIÇÃO BICA" sheetId="2" r:id="rId2"/>
    <sheet name="COMPOSIÇAÕ MF " sheetId="3" r:id="rId3"/>
    <sheet name="COMPOSIÇÃO TAMPA" sheetId="4" r:id="rId4"/>
    <sheet name="BDI" sheetId="5" r:id="rId5"/>
    <sheet name="LS" sheetId="6" r:id="rId6"/>
  </sheets>
  <definedNames>
    <definedName name="_xlnm.Print_Area" localSheetId="4">BDI!$A$1:$F$42</definedName>
    <definedName name="_xlnm.Print_Area" localSheetId="3">'COMPOSIÇÃO TAMPA'!$A$1:$H$29</definedName>
    <definedName name="_xlnm.Print_Area" localSheetId="0">'PLANILHA TOTAL'!$A$1:$I$60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6" i="1"/>
  <c r="H37" i="1"/>
  <c r="H38" i="1"/>
  <c r="H41" i="1"/>
  <c r="H42" i="1"/>
  <c r="H43" i="1"/>
  <c r="H44" i="1"/>
  <c r="H45" i="1"/>
  <c r="H46" i="1"/>
  <c r="H47" i="1"/>
  <c r="H48" i="1"/>
  <c r="H49" i="1"/>
  <c r="H14" i="1"/>
  <c r="E56" i="1" l="1"/>
  <c r="D23" i="2" l="1"/>
  <c r="D18" i="3"/>
  <c r="D24" i="4"/>
  <c r="D35" i="5"/>
  <c r="F31" i="5" l="1"/>
  <c r="E31" i="5"/>
  <c r="I24" i="5"/>
  <c r="H25" i="5" s="1"/>
  <c r="G24" i="5"/>
  <c r="F25" i="5" s="1"/>
  <c r="E24" i="5"/>
  <c r="D24" i="5"/>
  <c r="C24" i="5"/>
  <c r="D25" i="5" s="1"/>
  <c r="I18" i="5"/>
  <c r="I17" i="5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H14" i="3"/>
  <c r="H13" i="3"/>
  <c r="H12" i="3"/>
  <c r="H11" i="3"/>
  <c r="H17" i="2"/>
  <c r="H16" i="2"/>
  <c r="H15" i="2"/>
  <c r="H14" i="2"/>
  <c r="H13" i="2"/>
  <c r="H12" i="2"/>
  <c r="H11" i="2"/>
  <c r="H10" i="2"/>
  <c r="I25" i="1"/>
  <c r="I24" i="1"/>
  <c r="I23" i="1"/>
  <c r="I22" i="1"/>
  <c r="I21" i="1"/>
  <c r="I20" i="1"/>
  <c r="E19" i="1"/>
  <c r="I18" i="1"/>
  <c r="I17" i="1"/>
  <c r="I16" i="1"/>
  <c r="I15" i="1"/>
  <c r="I14" i="1"/>
  <c r="I49" i="1"/>
  <c r="I48" i="1"/>
  <c r="I47" i="1"/>
  <c r="I46" i="1"/>
  <c r="I45" i="1"/>
  <c r="I44" i="1"/>
  <c r="I43" i="1"/>
  <c r="I42" i="1"/>
  <c r="I41" i="1"/>
  <c r="I38" i="1"/>
  <c r="I37" i="1"/>
  <c r="I36" i="1"/>
  <c r="I33" i="1"/>
  <c r="I32" i="1"/>
  <c r="E31" i="1"/>
  <c r="E30" i="1"/>
  <c r="I29" i="1"/>
  <c r="I28" i="1"/>
  <c r="I27" i="1"/>
  <c r="I26" i="1"/>
  <c r="I39" i="1" l="1"/>
  <c r="I30" i="1"/>
  <c r="E26" i="5"/>
  <c r="I31" i="1"/>
  <c r="C9" i="3"/>
  <c r="C9" i="4"/>
  <c r="J17" i="5"/>
  <c r="C18" i="5" s="1"/>
  <c r="E30" i="5"/>
  <c r="I19" i="1"/>
  <c r="C8" i="2"/>
  <c r="I34" i="1" l="1"/>
  <c r="E28" i="5"/>
  <c r="F28" i="5" s="1"/>
</calcChain>
</file>

<file path=xl/sharedStrings.xml><?xml version="1.0" encoding="utf-8"?>
<sst xmlns="http://schemas.openxmlformats.org/spreadsheetml/2006/main" count="447" uniqueCount="281">
  <si>
    <t>ANEXO II</t>
  </si>
  <si>
    <t xml:space="preserve">TABELA DE PREÇOS MANUTENÇÃO VIÁRIA, MANUTENÇÃO E APOIO OPERACIONAL ESGOTO PLUVIAL , MAQUINAS / HORA (LOCAÇÃO) </t>
  </si>
  <si>
    <t>Item</t>
  </si>
  <si>
    <t>Referencia</t>
  </si>
  <si>
    <t>Descrição</t>
  </si>
  <si>
    <t>Qtde</t>
  </si>
  <si>
    <t>Unid</t>
  </si>
  <si>
    <t>Vl. Unit s/ BDI</t>
  </si>
  <si>
    <t>Vl. Unit c/ BDI</t>
  </si>
  <si>
    <t>VL. TOTAL</t>
  </si>
  <si>
    <t>.1</t>
  </si>
  <si>
    <t>SINAPI-90106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</si>
  <si>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LOCAISCOM BAIXO NÍVEL DE INTERFERÊNCIA. AF_01/2015</t>
  </si>
  <si>
    <t>m³</t>
  </si>
  <si>
    <t>.2</t>
  </si>
  <si>
    <t>SINAPI-93375</t>
  </si>
  <si>
    <t xml:space="preserve">REATERRO MECANIZADO DE VALA COM RETROESCAVADEIRA (CAPACIDADE DA CAÇAMBA DA RETRO: 0,26 M³ / POTÊNCIA: 88 HP), LARGURA DE 0,8 A 1,5 M, PROFUNDIDADE ATÉ 1,5 M, COM SOLO (SEM SUBSTITUIÇÃO) DE 1ª CATEGORIA EM LOCAIS COM ALTO NÍVEL DE INTERFERÊNCIA. </t>
  </si>
  <si>
    <t>.3</t>
  </si>
  <si>
    <t>TAPA BURACO COM APLICAÇÃO DE CONCRETO ASFÁLTICO  E PINTURA DE LIGAÇÃO COM CAMINHÃO ESPECIAL</t>
  </si>
  <si>
    <t>.4</t>
  </si>
  <si>
    <t>EXECUÇÃO DE PAVIMENTO COM APLICAÇÃO DE CONCRETO ASFÁLTICO</t>
  </si>
  <si>
    <t>.5</t>
  </si>
  <si>
    <t xml:space="preserve">TRANSPORTE DE CBUQ COM CAMINHÃO BASCULANTE ATÉ 82KM </t>
  </si>
  <si>
    <t>t.km</t>
  </si>
  <si>
    <t>.6</t>
  </si>
  <si>
    <t>5914646 - DNIT</t>
  </si>
  <si>
    <t>CARGA, MANOBRA E DESCARGA DE CBUQ</t>
  </si>
  <si>
    <t>t</t>
  </si>
  <si>
    <t>.7</t>
  </si>
  <si>
    <t>SMOV 104</t>
  </si>
  <si>
    <t>REENCHIMENTO DE VALAS COM SAIBRO ISC 40%</t>
  </si>
  <si>
    <t>.8</t>
  </si>
  <si>
    <t>SMOV 087</t>
  </si>
  <si>
    <t>REGULARIZACAO PASSEIO COM SAIBRO IMPORT COMPACTADO</t>
  </si>
  <si>
    <t>.9</t>
  </si>
  <si>
    <t>SMOV 032</t>
  </si>
  <si>
    <t xml:space="preserve">RETIRADA DE MEIO FIO </t>
  </si>
  <si>
    <t>m</t>
  </si>
  <si>
    <t>.10</t>
  </si>
  <si>
    <t>SINAPI-94273 ALTERADA</t>
  </si>
  <si>
    <t>REALINHAMENTO DE MEIO FIO</t>
  </si>
  <si>
    <t>.11</t>
  </si>
  <si>
    <t>SINAPI-94273</t>
  </si>
  <si>
    <t xml:space="preserve">ASSENTAMENTO DE MEIO-FIO EM TRECHO RETO, CONFECCIONADA EM CONCRETO PRÉ-FABRICADO, DIMENSÕES 100X12X09X30 CM (COMPRIMENTO X BASE INFERIOR X BASE SUPERIOR X ALTURA), PARA VIAS URBANAS (USO VIÁRIO). </t>
  </si>
  <si>
    <t>.12</t>
  </si>
  <si>
    <t>SINAPI-97988</t>
  </si>
  <si>
    <t>POÇO DE VISITA CIRCULAR OU QUADRADO PARA ESGOTO PLUVIAL, EM ALVENARIA COM TIJOLOS OU PEDRA DE GRES, DIÂMETRO INTERNO = 1,2 M, PROFUNDIDADE = 1,45 M, EXCLUINDO TAMPÃO. AF_05/2019</t>
  </si>
  <si>
    <t>unid</t>
  </si>
  <si>
    <t>.13</t>
  </si>
  <si>
    <t>SINAPI-99243</t>
  </si>
  <si>
    <t>ACRÉSCIMO PARA POÇO DE VISITA CIRCULAR OU QUADRADO PARA DRENAGEM, EM ALVENARIA COM TIJOLOS OU PEDRA DE GRES, DIÂMETRO INTERNO = 1,2 M. AF_05/2019</t>
  </si>
  <si>
    <t>.14</t>
  </si>
  <si>
    <t>DNIT-0804213</t>
  </si>
  <si>
    <t>BOCA DE LOBO EM ALVENARIA TIJOLO OU PEDRA DE GRES, REVESTIDA C/ ARGAMASSA DE CIMENTO E AREIA 1:3, SOBRE LASTRO DE CONCRETO 10CM E TAMPA DE CONCRETO ARMADO</t>
  </si>
  <si>
    <t>.15</t>
  </si>
  <si>
    <t>SINAPI-6171 ALTERADA</t>
  </si>
  <si>
    <t>TAMPA DE CONCRETO ARMADO ESP=5CM PARA CAIXA P/M2</t>
  </si>
  <si>
    <t>m²</t>
  </si>
  <si>
    <t>.16</t>
  </si>
  <si>
    <t>SINAPI-95567</t>
  </si>
  <si>
    <t>TUBO DE CONCRETO (SIMPLES) PARA REDES COLETORAS DE ÁGUAS PLUVIAIS, DIÂMETRO DE 300 MM, JUNTA RÍGIDA, INSTALADO EM LOCAL COM BAIXO NÍVEL DE INTERFERÊNCIAS - FORNECIMENTO E ASSENTAMENTO. AF_12/2015</t>
  </si>
  <si>
    <t>.17</t>
  </si>
  <si>
    <t>SINAPI-95568</t>
  </si>
  <si>
    <t>TUBO DE CONCRETO (SIMPLES) PARA REDES COLETORAS DE ÁGUAS PLUVIAIS, DIÂMETRO DE 400 MM, JUNTA RÍGIDA, INSTALADO EM LOCAL COM BAIXO NÍVEL DE INTERFERÊNCIAS - FORNECIMENTO E ASSENTAMENTO. AF_12/2015</t>
  </si>
  <si>
    <t>.18</t>
  </si>
  <si>
    <t>SINAPI-92210</t>
  </si>
  <si>
    <t>TUBO DE CONCRETO PARA REDES COLETORAS DE ÁGUAS PLUVIAIS, DIÂMETRO DE 400 MM, JUNTA RÍGIDA, INSTALADO EM LOCAL COM BAIXO NÍVEL DE INTERFERÊNCIAS - FORNECIMENTO E ASSENTAMENTO. AF_12/2015</t>
  </si>
  <si>
    <t>.19</t>
  </si>
  <si>
    <t>SINAPI-92212</t>
  </si>
  <si>
    <t>TUBO DE CONCRETO PARA REDES COLETORAS DE ÁGUAS PLUVIAIS, DIÂMETRO DE 600 MM, JUNTA RÍGIDA, INSTALADO EM LOCAL COM BAIXO NÍVEL DE INTERFERÊNCIAS - FORNECIMENTO E ASSENTAMENTO. AF_12/2015</t>
  </si>
  <si>
    <t>.20</t>
  </si>
  <si>
    <t>SINAPI-92214</t>
  </si>
  <si>
    <t>TUBO DE CONCRETO PARA REDES COLETORAS DE ÁGUAS PLUVIAIS, DIÂMETRO DE 800 MM, JUNTA RÍGIDA, INSTALADO EM LOCAL COM BAIXO NÍVEL DE INTERFERÊNCIAS - FORNECIMENTO E ASSENTAMENTO. AF_12/2015</t>
  </si>
  <si>
    <t>SINAPI-100324</t>
  </si>
  <si>
    <t>LASTRO COM MATERIAL GRANULAR (PEDRA BRITADA N.1 E PEDRA BRITADA N.2). AF_07/2019</t>
  </si>
  <si>
    <t>SINAPI-96397</t>
  </si>
  <si>
    <t>EXECUÇÃO E COMPACTAÇÃO DE  BRITA GRADUADA SIMPLES - EXCLUSIVE CARGA E TRANSPORTE. AF_11/2019</t>
  </si>
  <si>
    <t>SINAPI-100323</t>
  </si>
  <si>
    <t>LASTRO COM MATERIAL GRANULAR (AREIA MÉDIA), APLICADO EM PISOS OU RADIERS, ESPESSURA VARIAVEL</t>
  </si>
  <si>
    <t>SINAPI-96399</t>
  </si>
  <si>
    <t>EXECUÇÃO E COMPACTAÇÃO PEDRA RACHÃO - EXCLUSIVE CARGA E TRANSPORTE</t>
  </si>
  <si>
    <t>SINAPI- 96399 ALTERADA</t>
  </si>
  <si>
    <t>EXECUÇÃO E COMPACTAÇÃO DE BICA CORRIDA  - EXCLUSIVE CARGA E TRANSPORTE.</t>
  </si>
  <si>
    <t>SINAPI-95876</t>
  </si>
  <si>
    <t>TRANSPORTE COM CAMINHÃO BASCULANTE , EM VIA URBANA PAVIMENTADA, DMT=82 KM (UNIDADE: M3XKM).</t>
  </si>
  <si>
    <t>m³ x km</t>
  </si>
  <si>
    <t>SINAPI-5875</t>
  </si>
  <si>
    <t>RETROESCAVADEIRA SOBRE RODAS COM CARREGADEIRA, TRAÇÃO 4X4 - CHP DIURNO.</t>
  </si>
  <si>
    <t>h</t>
  </si>
  <si>
    <t>SINAPI-91386</t>
  </si>
  <si>
    <t>CAMINHÃO BASCULANTE , CABINE SIMPLES, INCLUSIVE CAÇAMBA METÁLICA - CHP DIURNO</t>
  </si>
  <si>
    <t>SINAPI-92106</t>
  </si>
  <si>
    <t>CAMINHÃO PARA EQUIPAMENTO DE LIMPEZA A SUCÇÃO - CHP DIURNO</t>
  </si>
  <si>
    <t>SINAPI-95631</t>
  </si>
  <si>
    <t>ROLO COMPACTADOR VIBRATORIO TANDEM, ACO LISO - CHP DIURNO</t>
  </si>
  <si>
    <t>SINAPI-88907</t>
  </si>
  <si>
    <t>ESCAVADEIRA HIDRÁULICA SOBRE ESTEIRAS, 22 T, - CHP DIURNO</t>
  </si>
  <si>
    <t>SINAPI-96155</t>
  </si>
  <si>
    <t>TRATOR  COM VASSOURA MECÂNICA ACOPLADA OU SIMILAR- CHI DIURNO</t>
  </si>
  <si>
    <t xml:space="preserve">Referência de preços: Planilha SINAPI 06/2021 , Tabela de Preços SMOV POA 04/2016 </t>
  </si>
  <si>
    <t xml:space="preserve">BDI </t>
  </si>
  <si>
    <t>Composição SINAPI - ALTERADA COM BASE NA COMPOSIÇÃO 96399</t>
  </si>
  <si>
    <t>Código</t>
  </si>
  <si>
    <t xml:space="preserve"> 96399 ALTERADA</t>
  </si>
  <si>
    <t>EXECUÇÃO E COMPACTAÇÃO DE BICA CORRIDAO  - EXCLUSIVE CARGA E TRANSPORTE.</t>
  </si>
  <si>
    <t>Data</t>
  </si>
  <si>
    <t xml:space="preserve"> 11/2020 </t>
  </si>
  <si>
    <t>Estado</t>
  </si>
  <si>
    <t>Rio Grande do Sul</t>
  </si>
  <si>
    <t>Tipo</t>
  </si>
  <si>
    <t>PAVI - PAVIMENTAÇÃO</t>
  </si>
  <si>
    <t>Unidade</t>
  </si>
  <si>
    <t>Valor sem Desoneração</t>
  </si>
  <si>
    <t>codigo</t>
  </si>
  <si>
    <t>Coeficiente</t>
  </si>
  <si>
    <t>C</t>
  </si>
  <si>
    <t>ESCAVADEIRA HIDRÁULICA SOBRE ESTEIRAS, CAÇAMBA 0,80 M3, PESO OPERACIONAL 17 T, POTENCIA BRUTA 111 HP - CHP DIURNO. AF_06/2014</t>
  </si>
  <si>
    <t>CHOR - CUSTOS HORÁRIOS DE MÁQUINAS E EQUIPAMENTOS</t>
  </si>
  <si>
    <t>CHP</t>
  </si>
  <si>
    <t>ESCAVADEIRA HIDRÁULICA SOBRE ESTEIRAS, CAÇAMBA 0,80 M3, PESO OPERACIONAL 17 T, POTENCIA BRUTA 111 HP - CHI DIURNO. AF_06/2014</t>
  </si>
  <si>
    <t>CHI</t>
  </si>
  <si>
    <t>ROLO COMPACTADOR VIBRATÓRIO DE UM CILINDRO AÇO LISO, POTÊNCIA 80 HP, PESO OPERACIONAL MÁXIMO 8,1 T, IMPACTO DINÂMICO 16,15 / 9,5 T, LARGURA DE TRABALHO 1,68 M - CHP DIURNO. AF_06/2014</t>
  </si>
  <si>
    <t xml:space="preserve"> 5685 </t>
  </si>
  <si>
    <t>ROLO COMPACTADOR VIBRATÓRIO DE UM CILINDRO AÇO LISO, POTÊNCIA 80 HP, PESO OPERACIONAL MÁXIMO 8,1 T, IMPACTO DINÂMICO 16,15 / 9,5 T, LARGURA DE TRABALHO 1,68 M - CHI DIURNO. AF_06/2014</t>
  </si>
  <si>
    <t xml:space="preserve"> 73436 </t>
  </si>
  <si>
    <t>ROLO COMPACTADOR VIBRATÓRIO PÉ DE CARNEIRO PARA SOLOS, POTÊNCIA 80 HP, PESO OPERACIONAL SEM/COM LASTRO 7,4 / 8,8 T, LARGURA DE TRABALHO 1,68 M - CHP DIURNO. AF_02/2016</t>
  </si>
  <si>
    <t xml:space="preserve"> 88316 </t>
  </si>
  <si>
    <t>SERVENTE COM ENCARGOS COMPLEMENTARES</t>
  </si>
  <si>
    <t>SEDI - SERVIÇOS DIVERSOS</t>
  </si>
  <si>
    <t>H</t>
  </si>
  <si>
    <t xml:space="preserve"> 93244 </t>
  </si>
  <si>
    <t>ROLO COMPACTADOR VIBRATÓRIO PÉ DE CARNEIRO PARA SOLOS, POTÊNCIA 80 HP, PESO OPERACIONAL SEM/COM LASTRO 7,4 / 8,8 T, LARGURA DE TRABALHO 1,68 M - CHI DIURNO. AF_02/2016</t>
  </si>
  <si>
    <t>I</t>
  </si>
  <si>
    <t>PEDRA BRITADA OU BICA CORRIDA, NAO CLASSIFICADA (POSTO PEDREIRA/FORNECEDOR, SEM FRETE)</t>
  </si>
  <si>
    <t>Material</t>
  </si>
  <si>
    <t>ANEXO II - COMPOSIÇÕES</t>
  </si>
  <si>
    <t>Composição SINAPI - 94273 - Alterada para reassentamento ou realinhamento de meio fio</t>
  </si>
  <si>
    <t xml:space="preserve"> 94273 ALTERADA</t>
  </si>
  <si>
    <t>REASSENTAMENTO OU REALINHAMENTO  DE GUIA (MEIO-FIO) EM TRECHO RETO</t>
  </si>
  <si>
    <t>DROP - DRENAGEM/OBRAS DE CONTENÇÃO / POÇOS DE VISITA E CAIXAS</t>
  </si>
  <si>
    <t>M</t>
  </si>
  <si>
    <t>Unid.</t>
  </si>
  <si>
    <t>Coef.</t>
  </si>
  <si>
    <t>PEDREIRO COM ENCARGOS COMPLEMENTARES</t>
  </si>
  <si>
    <t>ARGAMASSA TRAÇO 1:3 (EM VOLUME DE CIMENTO E AREIA MÉDIA ÚMIDA), PREPARO MANUAL. AF_08/2019</t>
  </si>
  <si>
    <t>AREIA MEDIA - POSTO JAZIDA/FORNECEDOR (RETIRADO NA JAZIDA, SEM TRANSPORTE)</t>
  </si>
  <si>
    <t>Composição SINAPI - 6171 - Alterada para M2 de tampa executada</t>
  </si>
  <si>
    <t xml:space="preserve"> 6171 ALTERADO</t>
  </si>
  <si>
    <t>INHI - INSTALAÇÕES HIDROS SANITÁRIAS</t>
  </si>
  <si>
    <t>M2</t>
  </si>
  <si>
    <t>ARMADOR COM ENCARGOS COMPLEMENTARES</t>
  </si>
  <si>
    <t>CARPINTEIRO DE FORMAS COM ENCARGOS COMPLEMENTARES</t>
  </si>
  <si>
    <t>BETONEIRA CAPACIDADE NOMINAL DE 400 L, CAPACIDADE DE MISTURA 280 L, MOTOR ELÉTRICO TRIFÁSICO POTÊNCIA DE 2 CV, SEM CARREGADOR - CHP DIURNO. AF_10/2014</t>
  </si>
  <si>
    <t>ARAME GALVANIZADO 18 BWG, D = 1,24MM (0,009 KG/M)</t>
  </si>
  <si>
    <t>KG</t>
  </si>
  <si>
    <t>AREIA GROSSA - POSTO JAZIDA/FORNECEDOR (RETIRADO NA JAZIDA, SEM TRANSPORTE)</t>
  </si>
  <si>
    <t>CIMENTO PORTLAND COMPOSTO CP II-32</t>
  </si>
  <si>
    <t>SARRAFO *2,5 X 5* CM EM PINUS, MISTA OU EQUIVALENTE DA REGIAO - BRUTA</t>
  </si>
  <si>
    <t>PEDRA BRITADA N. 2 (19 A 38 MM) POSTO PEDREIRA/FORNECEDOR, SEM FRETE</t>
  </si>
  <si>
    <t>PREGO DE ACO POLIDO COM CABECA 17 X 21 (2 X 11)</t>
  </si>
  <si>
    <t>ACO CA-60, 4,2 MM, OU 5,0 MM, OU 6,0 MM, OU 7,0 MM, VERGALHAO</t>
  </si>
  <si>
    <t>ANEXO III</t>
  </si>
  <si>
    <t>COMPOSIÇÃOP DO BDI</t>
  </si>
  <si>
    <t>TIPO DE OBRA DO EMPREENDIMENTO</t>
  </si>
  <si>
    <t>DESONERAÇÃO</t>
  </si>
  <si>
    <t>Construção de Praças Urbanas, Rodovias, Ferrovias e recapeamento e pavimentação de vias urbanas</t>
  </si>
  <si>
    <t>Não</t>
  </si>
  <si>
    <t>Conforme legislação tributária municipal, definir estimativa de percentual da base de cálculo para o ISS:</t>
  </si>
  <si>
    <t>Sobre a base de cálculo, definir a respectiva alíquota do ISS (entre 2% e 5%):</t>
  </si>
  <si>
    <t>Itens</t>
  </si>
  <si>
    <t>Siglas</t>
  </si>
  <si>
    <t>% Adotado</t>
  </si>
  <si>
    <t>1º Quartil</t>
  </si>
  <si>
    <t>Médio</t>
  </si>
  <si>
    <t>3º Quartil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</si>
  <si>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</si>
  <si>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</si>
  <si>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</si>
  <si>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</si>
  <si>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</si>
  <si>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</si>
  <si>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</si>
  <si>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</si>
  <si>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</si>
  <si>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</si>
  <si>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3%, e  PIS 0,65%)</t>
  </si>
  <si>
    <t>CP</t>
  </si>
  <si>
    <t>Tributos (ISS, variável de acordo com o município)</t>
  </si>
  <si>
    <t>ISS(*)</t>
  </si>
  <si>
    <t>Tributos (Contribuição Previdenciária sobre a Receita Bruta - 0% ou 4,5% - Desoneração)</t>
  </si>
  <si>
    <t>CPRB</t>
  </si>
  <si>
    <t>BDI SEM desoneração (Fórmula Acórdão TCU)</t>
  </si>
  <si>
    <t>BDI</t>
  </si>
  <si>
    <t>Os valores de BDI foram calculados com o emprego da fórmula:</t>
  </si>
  <si>
    <r>
      <rPr>
        <i/>
        <sz val="9"/>
        <rFont val="Arial"/>
        <family val="2"/>
      </rPr>
      <t xml:space="preserve">    BDI =      </t>
    </r>
    <r>
      <rPr>
        <i/>
        <u/>
        <sz val="9"/>
        <rFont val="Arial"/>
        <family val="2"/>
      </rPr>
      <t xml:space="preserve"> (</t>
    </r>
    <r>
      <rPr>
        <u/>
        <sz val="9"/>
        <rFont val="Arial"/>
        <family val="2"/>
      </rPr>
      <t> </t>
    </r>
    <r>
      <rPr>
        <i/>
        <u/>
        <sz val="9"/>
        <rFont val="Arial"/>
        <family val="2"/>
      </rPr>
      <t xml:space="preserve">1+AC + S + R + G)*(1 + DF)*(1+L)   </t>
    </r>
    <r>
      <rPr>
        <i/>
        <sz val="9"/>
        <rFont val="Arial"/>
        <family val="2"/>
      </rPr>
      <t xml:space="preserve">      -1</t>
    </r>
    <r>
      <rPr>
        <i/>
        <u/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  (1-CP-ISS)            
</t>
    </r>
  </si>
  <si>
    <t>Declaro para os devidos fins que, conforme legislação tributária municipal, a base de cálculo para o ISS da atividade Construção de Praças Urbanas, Rodovias, Ferrovias e recapeamento e pavimentação de vias urbanas, é de 100%, com a respectiva alíquota de 3%.</t>
  </si>
  <si>
    <t>Declaro para os devidos fins que o regime de Contribuição Previdenciária sobre a Receita Bruta adotado para elaboração do orçamento foi SEM Desoneração, e que esta é a alternativa mais adequada para a Administração Pública.</t>
  </si>
  <si>
    <t>CALCULO BDI ADOTADO</t>
  </si>
  <si>
    <t>S+G</t>
  </si>
  <si>
    <t>BDI ADOTADO</t>
  </si>
  <si>
    <t>ISS</t>
  </si>
  <si>
    <t>ANEXO IV</t>
  </si>
  <si>
    <t>LEIS SOCIAIS</t>
  </si>
  <si>
    <r>
      <rPr>
        <sz val="10"/>
        <rFont val="Calibri"/>
        <family val="2"/>
      </rPr>
      <t>SINAPI - Composição de Encargos Sociais</t>
    </r>
  </si>
  <si>
    <r>
      <rPr>
        <b/>
        <sz val="10.5"/>
        <color rgb="FFFFFFFF"/>
        <rFont val="Calibri"/>
        <family val="2"/>
      </rPr>
      <t xml:space="preserve">RIO GRANDE DO SUL                                                                                          </t>
    </r>
    <r>
      <rPr>
        <vertAlign val="superscript"/>
        <sz val="9"/>
        <color rgb="FFFFFFFF"/>
        <rFont val="Calibri"/>
        <family val="2"/>
      </rPr>
      <t xml:space="preserve">VIGÊNCIA A PARTIR DE   </t>
    </r>
    <r>
      <rPr>
        <sz val="9"/>
        <color rgb="FFFFFFFF"/>
        <rFont val="Calibri"/>
        <family val="2"/>
      </rPr>
      <t>01/2020</t>
    </r>
  </si>
  <si>
    <r>
      <rPr>
        <b/>
        <sz val="9"/>
        <color rgb="FFFFFFFF"/>
        <rFont val="Calibri"/>
        <family val="2"/>
      </rPr>
      <t>ENCARGOS   SOCIAIS   SOBRE   A   MÃO   DE   OBRA</t>
    </r>
  </si>
  <si>
    <r>
      <rPr>
        <b/>
        <sz val="9"/>
        <rFont val="Calibri"/>
        <family val="2"/>
      </rPr>
      <t>CÓDIGO</t>
    </r>
  </si>
  <si>
    <r>
      <rPr>
        <b/>
        <sz val="9"/>
        <rFont val="Calibri"/>
        <family val="2"/>
      </rPr>
      <t>DESCRIÇÃO</t>
    </r>
  </si>
  <si>
    <r>
      <rPr>
        <b/>
        <sz val="9"/>
        <color rgb="FFFFFFFF"/>
        <rFont val="Calibri"/>
        <family val="2"/>
      </rPr>
      <t>COM DESONERAÇÃO</t>
    </r>
  </si>
  <si>
    <r>
      <rPr>
        <b/>
        <sz val="9"/>
        <color rgb="FFFFFFFF"/>
        <rFont val="Calibri"/>
        <family val="2"/>
      </rPr>
      <t>SEM DESONERAÇÃO</t>
    </r>
  </si>
  <si>
    <r>
      <rPr>
        <b/>
        <sz val="9"/>
        <rFont val="Calibri"/>
        <family val="2"/>
      </rPr>
      <t xml:space="preserve">HORISTA
</t>
    </r>
    <r>
      <rPr>
        <b/>
        <sz val="9"/>
        <rFont val="Calibri"/>
        <family val="2"/>
      </rPr>
      <t>%</t>
    </r>
  </si>
  <si>
    <r>
      <rPr>
        <b/>
        <sz val="9"/>
        <rFont val="Calibri"/>
        <family val="2"/>
      </rPr>
      <t xml:space="preserve">MENSALISTA
</t>
    </r>
    <r>
      <rPr>
        <b/>
        <sz val="9"/>
        <rFont val="Calibri"/>
        <family val="2"/>
      </rPr>
      <t>%</t>
    </r>
  </si>
  <si>
    <r>
      <rPr>
        <b/>
        <sz val="9"/>
        <color rgb="FFFFFFFF"/>
        <rFont val="Calibri"/>
        <family val="2"/>
      </rPr>
      <t>GRUPO A</t>
    </r>
  </si>
  <si>
    <r>
      <rPr>
        <sz val="9"/>
        <rFont val="Calibri"/>
        <family val="2"/>
      </rPr>
      <t>A1</t>
    </r>
  </si>
  <si>
    <r>
      <rPr>
        <sz val="9"/>
        <rFont val="Calibri"/>
        <family val="2"/>
      </rPr>
      <t>INSS</t>
    </r>
  </si>
  <si>
    <r>
      <rPr>
        <sz val="9"/>
        <rFont val="Calibri"/>
        <family val="2"/>
      </rPr>
      <t>A2</t>
    </r>
  </si>
  <si>
    <r>
      <rPr>
        <sz val="9"/>
        <rFont val="Calibri"/>
        <family val="2"/>
      </rPr>
      <t>SESI</t>
    </r>
  </si>
  <si>
    <r>
      <rPr>
        <sz val="9"/>
        <rFont val="Calibri"/>
        <family val="2"/>
      </rPr>
      <t>A3</t>
    </r>
  </si>
  <si>
    <r>
      <rPr>
        <sz val="9"/>
        <rFont val="Calibri"/>
        <family val="2"/>
      </rPr>
      <t>SENAI</t>
    </r>
  </si>
  <si>
    <r>
      <rPr>
        <sz val="9"/>
        <rFont val="Calibri"/>
        <family val="2"/>
      </rPr>
      <t>A4</t>
    </r>
  </si>
  <si>
    <r>
      <rPr>
        <sz val="9"/>
        <rFont val="Calibri"/>
        <family val="2"/>
      </rPr>
      <t>INCRA</t>
    </r>
  </si>
  <si>
    <r>
      <rPr>
        <sz val="9"/>
        <rFont val="Calibri"/>
        <family val="2"/>
      </rPr>
      <t>A5</t>
    </r>
  </si>
  <si>
    <r>
      <rPr>
        <sz val="9"/>
        <rFont val="Calibri"/>
        <family val="2"/>
      </rPr>
      <t>SEBRAE</t>
    </r>
  </si>
  <si>
    <r>
      <rPr>
        <sz val="9"/>
        <rFont val="Calibri"/>
        <family val="2"/>
      </rPr>
      <t>A6</t>
    </r>
  </si>
  <si>
    <r>
      <rPr>
        <sz val="9"/>
        <rFont val="Calibri"/>
        <family val="2"/>
      </rPr>
      <t>Salário Educação</t>
    </r>
  </si>
  <si>
    <r>
      <rPr>
        <sz val="9"/>
        <rFont val="Calibri"/>
        <family val="2"/>
      </rPr>
      <t>A7</t>
    </r>
  </si>
  <si>
    <r>
      <rPr>
        <sz val="9"/>
        <rFont val="Calibri"/>
        <family val="2"/>
      </rPr>
      <t>Seguro Contra Acidentes de Trabalho</t>
    </r>
  </si>
  <si>
    <r>
      <rPr>
        <sz val="9"/>
        <rFont val="Calibri"/>
        <family val="2"/>
      </rPr>
      <t>A8</t>
    </r>
  </si>
  <si>
    <r>
      <rPr>
        <sz val="9"/>
        <rFont val="Calibri"/>
        <family val="2"/>
      </rPr>
      <t>FGTS</t>
    </r>
  </si>
  <si>
    <r>
      <rPr>
        <sz val="9"/>
        <rFont val="Calibri"/>
        <family val="2"/>
      </rPr>
      <t>A9</t>
    </r>
  </si>
  <si>
    <r>
      <rPr>
        <sz val="9"/>
        <rFont val="Calibri"/>
        <family val="2"/>
      </rPr>
      <t>SECONCI</t>
    </r>
  </si>
  <si>
    <r>
      <rPr>
        <b/>
        <sz val="9"/>
        <rFont val="Calibri"/>
        <family val="2"/>
      </rPr>
      <t>A</t>
    </r>
  </si>
  <si>
    <r>
      <rPr>
        <b/>
        <sz val="9"/>
        <rFont val="Calibri"/>
        <family val="2"/>
      </rPr>
      <t>Total</t>
    </r>
  </si>
  <si>
    <r>
      <rPr>
        <b/>
        <sz val="9"/>
        <color rgb="FFFFFFFF"/>
        <rFont val="Calibri"/>
        <family val="2"/>
      </rPr>
      <t>GRUPO B</t>
    </r>
  </si>
  <si>
    <r>
      <rPr>
        <sz val="9"/>
        <rFont val="Calibri"/>
        <family val="2"/>
      </rPr>
      <t>B1</t>
    </r>
  </si>
  <si>
    <r>
      <rPr>
        <sz val="9"/>
        <rFont val="Calibri"/>
        <family val="2"/>
      </rPr>
      <t>Repouso Semanal Remunerado</t>
    </r>
  </si>
  <si>
    <r>
      <rPr>
        <sz val="9"/>
        <rFont val="Calibri"/>
        <family val="2"/>
      </rPr>
      <t>Não incide</t>
    </r>
  </si>
  <si>
    <r>
      <rPr>
        <sz val="9"/>
        <rFont val="Calibri"/>
        <family val="2"/>
      </rPr>
      <t>B2</t>
    </r>
  </si>
  <si>
    <r>
      <rPr>
        <sz val="9"/>
        <rFont val="Calibri"/>
        <family val="2"/>
      </rPr>
      <t>Feriados</t>
    </r>
  </si>
  <si>
    <r>
      <rPr>
        <sz val="9"/>
        <rFont val="Calibri"/>
        <family val="2"/>
      </rPr>
      <t>B3</t>
    </r>
  </si>
  <si>
    <r>
      <rPr>
        <sz val="9"/>
        <rFont val="Calibri"/>
        <family val="2"/>
      </rPr>
      <t>Auxílio - Enfermidade</t>
    </r>
  </si>
  <si>
    <r>
      <rPr>
        <sz val="9"/>
        <rFont val="Calibri"/>
        <family val="2"/>
      </rPr>
      <t>B4</t>
    </r>
  </si>
  <si>
    <r>
      <rPr>
        <sz val="9"/>
        <rFont val="Calibri"/>
        <family val="2"/>
      </rPr>
      <t>13º Salário</t>
    </r>
  </si>
  <si>
    <r>
      <rPr>
        <sz val="9"/>
        <rFont val="Calibri"/>
        <family val="2"/>
      </rPr>
      <t>B5</t>
    </r>
  </si>
  <si>
    <r>
      <rPr>
        <sz val="9"/>
        <rFont val="Calibri"/>
        <family val="2"/>
      </rPr>
      <t>Licença Paternidade</t>
    </r>
  </si>
  <si>
    <r>
      <rPr>
        <sz val="9"/>
        <rFont val="Calibri"/>
        <family val="2"/>
      </rPr>
      <t>B6</t>
    </r>
  </si>
  <si>
    <r>
      <rPr>
        <sz val="9"/>
        <rFont val="Calibri"/>
        <family val="2"/>
      </rPr>
      <t>Faltas Justificadas</t>
    </r>
  </si>
  <si>
    <r>
      <rPr>
        <sz val="9"/>
        <rFont val="Calibri"/>
        <family val="2"/>
      </rPr>
      <t>B7</t>
    </r>
  </si>
  <si>
    <r>
      <rPr>
        <sz val="9"/>
        <rFont val="Calibri"/>
        <family val="2"/>
      </rPr>
      <t>Dias de Chuvas</t>
    </r>
  </si>
  <si>
    <r>
      <rPr>
        <sz val="9"/>
        <rFont val="Calibri"/>
        <family val="2"/>
      </rPr>
      <t>B8</t>
    </r>
  </si>
  <si>
    <r>
      <rPr>
        <sz val="9"/>
        <rFont val="Calibri"/>
        <family val="2"/>
      </rPr>
      <t>Auxílio Acidente de Trabalho</t>
    </r>
  </si>
  <si>
    <r>
      <rPr>
        <sz val="9"/>
        <rFont val="Calibri"/>
        <family val="2"/>
      </rPr>
      <t>B9</t>
    </r>
  </si>
  <si>
    <r>
      <rPr>
        <sz val="9"/>
        <rFont val="Calibri"/>
        <family val="2"/>
      </rPr>
      <t>Férias Gozadas</t>
    </r>
  </si>
  <si>
    <r>
      <rPr>
        <sz val="9"/>
        <rFont val="Calibri"/>
        <family val="2"/>
      </rPr>
      <t>B10</t>
    </r>
  </si>
  <si>
    <r>
      <rPr>
        <sz val="9"/>
        <rFont val="Calibri"/>
        <family val="2"/>
      </rPr>
      <t>Salário Maternidade</t>
    </r>
  </si>
  <si>
    <r>
      <rPr>
        <b/>
        <sz val="9"/>
        <rFont val="Calibri"/>
        <family val="2"/>
      </rPr>
      <t>B</t>
    </r>
  </si>
  <si>
    <r>
      <rPr>
        <b/>
        <sz val="9"/>
        <color rgb="FFFFFFFF"/>
        <rFont val="Calibri"/>
        <family val="2"/>
      </rPr>
      <t>GRUPO C</t>
    </r>
  </si>
  <si>
    <r>
      <rPr>
        <sz val="9"/>
        <rFont val="Calibri"/>
        <family val="2"/>
      </rPr>
      <t>C1</t>
    </r>
  </si>
  <si>
    <r>
      <rPr>
        <sz val="9"/>
        <rFont val="Calibri"/>
        <family val="2"/>
      </rPr>
      <t>Aviso Prévio Indenizado</t>
    </r>
  </si>
  <si>
    <r>
      <rPr>
        <sz val="9"/>
        <rFont val="Calibri"/>
        <family val="2"/>
      </rPr>
      <t>C2</t>
    </r>
  </si>
  <si>
    <r>
      <rPr>
        <sz val="9"/>
        <rFont val="Calibri"/>
        <family val="2"/>
      </rPr>
      <t>Aviso Prévio Trabalhado</t>
    </r>
  </si>
  <si>
    <r>
      <rPr>
        <sz val="9"/>
        <rFont val="Calibri"/>
        <family val="2"/>
      </rPr>
      <t>C3</t>
    </r>
  </si>
  <si>
    <r>
      <rPr>
        <sz val="9"/>
        <rFont val="Calibri"/>
        <family val="2"/>
      </rPr>
      <t>Férias Indenizadas</t>
    </r>
  </si>
  <si>
    <r>
      <rPr>
        <sz val="9"/>
        <rFont val="Calibri"/>
        <family val="2"/>
      </rPr>
      <t>C4</t>
    </r>
  </si>
  <si>
    <r>
      <rPr>
        <sz val="9"/>
        <rFont val="Calibri"/>
        <family val="2"/>
      </rPr>
      <t>Depósito Rescisão Sem Justa Causa</t>
    </r>
  </si>
  <si>
    <r>
      <rPr>
        <sz val="9"/>
        <rFont val="Calibri"/>
        <family val="2"/>
      </rPr>
      <t>C5</t>
    </r>
  </si>
  <si>
    <r>
      <rPr>
        <sz val="9"/>
        <rFont val="Calibri"/>
        <family val="2"/>
      </rPr>
      <t>Indenização Adicional</t>
    </r>
  </si>
  <si>
    <r>
      <rPr>
        <b/>
        <sz val="9"/>
        <rFont val="Calibri"/>
        <family val="2"/>
      </rPr>
      <t>C</t>
    </r>
  </si>
  <si>
    <r>
      <rPr>
        <b/>
        <sz val="9"/>
        <color rgb="FFFFFFFF"/>
        <rFont val="Calibri"/>
        <family val="2"/>
      </rPr>
      <t>GRUPO D</t>
    </r>
  </si>
  <si>
    <r>
      <rPr>
        <sz val="9"/>
        <rFont val="Calibri"/>
        <family val="2"/>
      </rPr>
      <t>D1</t>
    </r>
  </si>
  <si>
    <r>
      <rPr>
        <sz val="9"/>
        <rFont val="Calibri"/>
        <family val="2"/>
      </rPr>
      <t>Reincidência de Grupo A sobre Grupo B</t>
    </r>
  </si>
  <si>
    <r>
      <rPr>
        <sz val="9"/>
        <rFont val="Calibri"/>
        <family val="2"/>
      </rPr>
      <t>D2</t>
    </r>
  </si>
  <si>
    <r>
      <rPr>
        <sz val="9"/>
        <rFont val="Calibri"/>
        <family val="2"/>
      </rPr>
      <t xml:space="preserve">Reincidência de Grupo A sobre Aviso Prévio Trabalhado e Reincidência do FGTS sobre Aviso
</t>
    </r>
    <r>
      <rPr>
        <sz val="9"/>
        <rFont val="Calibri"/>
        <family val="2"/>
      </rPr>
      <t>Prévio Indenizado</t>
    </r>
  </si>
  <si>
    <r>
      <rPr>
        <b/>
        <sz val="9"/>
        <rFont val="Calibri"/>
        <family val="2"/>
      </rPr>
      <t>D</t>
    </r>
  </si>
  <si>
    <r>
      <rPr>
        <b/>
        <sz val="9"/>
        <color rgb="FFFFFFFF"/>
        <rFont val="Calibri"/>
        <family val="2"/>
      </rPr>
      <t>TOTAL(A+B+C+D)</t>
    </r>
  </si>
  <si>
    <r>
      <rPr>
        <sz val="7"/>
        <rFont val="Calibri"/>
        <family val="2"/>
      </rPr>
      <t>Fonte: Informação Dias de Chuva – INMET</t>
    </r>
  </si>
  <si>
    <t>Raul Dariva Maggi</t>
  </si>
  <si>
    <t>Eng. Civil Crea RS172453</t>
  </si>
  <si>
    <t>Lote</t>
  </si>
  <si>
    <t>VALOR MÁXIMO DO LOTE</t>
  </si>
  <si>
    <t>O valor unitário (para cada item) não poderá ultrapassar o valor de referência.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</si>
</sst>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&quot;\ #,##0.00"/>
    <numFmt numFmtId="165" formatCode="#,##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1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u/>
      <sz val="9"/>
      <name val="Arial"/>
      <family val="2"/>
    </font>
    <font>
      <b/>
      <sz val="11"/>
      <color rgb="FF000000"/>
      <name val="Calibri"/>
      <family val="2"/>
    </font>
    <font>
      <sz val="10"/>
      <name val="Calibri"/>
      <family val="2"/>
    </font>
    <font>
      <b/>
      <sz val="10.5"/>
      <color rgb="FFFFFFFF"/>
      <name val="Calibri"/>
      <family val="2"/>
    </font>
    <font>
      <vertAlign val="superscript"/>
      <sz val="9"/>
      <color rgb="FFFFFFFF"/>
      <name val="Calibri"/>
      <family val="2"/>
    </font>
    <font>
      <sz val="9"/>
      <color rgb="FFFFFFFF"/>
      <name val="Calibri"/>
      <family val="2"/>
    </font>
    <font>
      <b/>
      <sz val="9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7"/>
      <name val="Calibr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548CD4"/>
      </patternFill>
    </fill>
    <fill>
      <patternFill patternType="solid">
        <fgColor rgb="FFB8CCE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7BA0CD"/>
      </bottom>
      <diagonal/>
    </border>
    <border>
      <left style="thin">
        <color rgb="FF7BA0CD"/>
      </left>
      <right/>
      <top style="thin">
        <color rgb="FF7BA0CD"/>
      </top>
      <bottom style="thin">
        <color rgb="FF7BA0CD"/>
      </bottom>
      <diagonal/>
    </border>
    <border>
      <left/>
      <right/>
      <top style="thin">
        <color rgb="FF7BA0CD"/>
      </top>
      <bottom style="thin">
        <color rgb="FF7BA0CD"/>
      </bottom>
      <diagonal/>
    </border>
    <border>
      <left/>
      <right style="thin">
        <color rgb="FF7BA0CD"/>
      </right>
      <top style="thin">
        <color rgb="FF7BA0CD"/>
      </top>
      <bottom style="thin">
        <color rgb="FF7BA0CD"/>
      </bottom>
      <diagonal/>
    </border>
    <border>
      <left style="thin">
        <color rgb="FF7BA0CD"/>
      </left>
      <right style="thin">
        <color rgb="FF7BA0CD"/>
      </right>
      <top style="thin">
        <color rgb="FF7BA0CD"/>
      </top>
      <bottom/>
      <diagonal/>
    </border>
    <border>
      <left style="thin">
        <color rgb="FF7BA0CD"/>
      </left>
      <right style="thin">
        <color rgb="FF7BA0CD"/>
      </right>
      <top/>
      <bottom style="thin">
        <color rgb="FF7BA0CD"/>
      </bottom>
      <diagonal/>
    </border>
    <border>
      <left style="thin">
        <color rgb="FF7BA0CD"/>
      </left>
      <right style="thin">
        <color rgb="FF7BA0CD"/>
      </right>
      <top style="thin">
        <color rgb="FF7BA0CD"/>
      </top>
      <bottom style="thin">
        <color rgb="FF7BA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4" fontId="3" fillId="0" borderId="0" xfId="1" applyFont="1" applyFill="1" applyBorder="1" applyAlignment="1">
      <alignment horizontal="center" vertical="top"/>
    </xf>
    <xf numFmtId="44" fontId="3" fillId="0" borderId="0" xfId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right" vertical="top"/>
    </xf>
    <xf numFmtId="164" fontId="11" fillId="4" borderId="0" xfId="0" applyNumberFormat="1" applyFont="1" applyFill="1" applyAlignment="1">
      <alignment horizontal="left" vertical="top"/>
    </xf>
    <xf numFmtId="164" fontId="0" fillId="0" borderId="0" xfId="0" applyNumberFormat="1" applyAlignment="1"/>
    <xf numFmtId="0" fontId="9" fillId="4" borderId="7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center" vertical="top" wrapText="1"/>
    </xf>
    <xf numFmtId="164" fontId="9" fillId="4" borderId="7" xfId="0" applyNumberFormat="1" applyFont="1" applyFill="1" applyBorder="1" applyAlignment="1">
      <alignment horizontal="right" vertical="top" wrapText="1"/>
    </xf>
    <xf numFmtId="165" fontId="9" fillId="4" borderId="7" xfId="0" applyNumberFormat="1" applyFont="1" applyFill="1" applyBorder="1" applyAlignment="1">
      <alignment horizontal="right" vertical="top" wrapText="1"/>
    </xf>
    <xf numFmtId="0" fontId="12" fillId="5" borderId="7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center" vertical="top" wrapText="1"/>
    </xf>
    <xf numFmtId="164" fontId="12" fillId="5" borderId="7" xfId="0" applyNumberFormat="1" applyFont="1" applyFill="1" applyBorder="1" applyAlignment="1">
      <alignment horizontal="right" vertical="top" wrapText="1"/>
    </xf>
    <xf numFmtId="165" fontId="12" fillId="5" borderId="7" xfId="0" applyNumberFormat="1" applyFont="1" applyFill="1" applyBorder="1" applyAlignment="1">
      <alignment horizontal="right" vertical="top" wrapText="1"/>
    </xf>
    <xf numFmtId="0" fontId="12" fillId="6" borderId="7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center" vertical="top" wrapText="1"/>
    </xf>
    <xf numFmtId="164" fontId="12" fillId="6" borderId="7" xfId="0" applyNumberFormat="1" applyFont="1" applyFill="1" applyBorder="1" applyAlignment="1">
      <alignment horizontal="right" vertical="top" wrapText="1"/>
    </xf>
    <xf numFmtId="165" fontId="12" fillId="6" borderId="7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165" fontId="0" fillId="0" borderId="0" xfId="0" applyNumberFormat="1"/>
    <xf numFmtId="0" fontId="13" fillId="0" borderId="0" xfId="0" applyFont="1" applyAlignment="1">
      <alignment horizontal="center"/>
    </xf>
    <xf numFmtId="164" fontId="4" fillId="4" borderId="0" xfId="0" applyNumberFormat="1" applyFont="1" applyFill="1" applyBorder="1" applyAlignment="1">
      <alignment horizontal="left" vertical="center"/>
    </xf>
    <xf numFmtId="164" fontId="0" fillId="0" borderId="0" xfId="0" applyNumberFormat="1" applyBorder="1" applyAlignment="1"/>
    <xf numFmtId="165" fontId="0" fillId="0" borderId="0" xfId="0" applyNumberFormat="1" applyBorder="1" applyAlignment="1"/>
    <xf numFmtId="164" fontId="0" fillId="0" borderId="12" xfId="0" applyNumberFormat="1" applyBorder="1" applyAlignment="1"/>
    <xf numFmtId="0" fontId="9" fillId="4" borderId="13" xfId="0" applyFont="1" applyFill="1" applyBorder="1" applyAlignment="1">
      <alignment horizontal="left" vertical="top" wrapText="1"/>
    </xf>
    <xf numFmtId="164" fontId="9" fillId="4" borderId="14" xfId="0" applyNumberFormat="1" applyFont="1" applyFill="1" applyBorder="1" applyAlignment="1">
      <alignment horizontal="right" vertical="top" wrapText="1"/>
    </xf>
    <xf numFmtId="0" fontId="12" fillId="5" borderId="13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center" vertical="center" wrapText="1"/>
    </xf>
    <xf numFmtId="164" fontId="12" fillId="5" borderId="7" xfId="0" applyNumberFormat="1" applyFont="1" applyFill="1" applyBorder="1" applyAlignment="1">
      <alignment horizontal="right" vertical="center" wrapText="1"/>
    </xf>
    <xf numFmtId="165" fontId="12" fillId="5" borderId="7" xfId="0" applyNumberFormat="1" applyFont="1" applyFill="1" applyBorder="1" applyAlignment="1">
      <alignment horizontal="right" vertical="center" wrapText="1"/>
    </xf>
    <xf numFmtId="164" fontId="12" fillId="5" borderId="14" xfId="0" applyNumberFormat="1" applyFont="1" applyFill="1" applyBorder="1" applyAlignment="1">
      <alignment horizontal="right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center" vertical="center" wrapText="1"/>
    </xf>
    <xf numFmtId="164" fontId="12" fillId="6" borderId="16" xfId="0" applyNumberFormat="1" applyFont="1" applyFill="1" applyBorder="1" applyAlignment="1">
      <alignment horizontal="right" vertical="center" wrapText="1"/>
    </xf>
    <xf numFmtId="165" fontId="12" fillId="6" borderId="16" xfId="0" applyNumberFormat="1" applyFont="1" applyFill="1" applyBorder="1" applyAlignment="1">
      <alignment horizontal="right" vertical="center" wrapText="1"/>
    </xf>
    <xf numFmtId="164" fontId="12" fillId="6" borderId="17" xfId="0" applyNumberFormat="1" applyFont="1" applyFill="1" applyBorder="1" applyAlignment="1">
      <alignment horizontal="right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7" fillId="0" borderId="0" xfId="0" applyFont="1" applyBorder="1" applyAlignment="1"/>
    <xf numFmtId="164" fontId="7" fillId="0" borderId="0" xfId="0" applyNumberFormat="1" applyFont="1" applyBorder="1" applyAlignment="1"/>
    <xf numFmtId="165" fontId="7" fillId="0" borderId="0" xfId="0" applyNumberFormat="1" applyFont="1" applyBorder="1" applyAlignment="1"/>
    <xf numFmtId="164" fontId="7" fillId="0" borderId="12" xfId="0" applyNumberFormat="1" applyFont="1" applyBorder="1" applyAlignment="1"/>
    <xf numFmtId="165" fontId="7" fillId="0" borderId="0" xfId="0" applyNumberFormat="1" applyFont="1" applyAlignment="1"/>
    <xf numFmtId="0" fontId="7" fillId="0" borderId="0" xfId="0" applyFont="1" applyAlignment="1"/>
    <xf numFmtId="0" fontId="4" fillId="4" borderId="13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top" wrapText="1"/>
    </xf>
    <xf numFmtId="164" fontId="4" fillId="4" borderId="7" xfId="0" applyNumberFormat="1" applyFont="1" applyFill="1" applyBorder="1" applyAlignment="1">
      <alignment horizontal="right" vertical="top" wrapText="1"/>
    </xf>
    <xf numFmtId="165" fontId="4" fillId="4" borderId="7" xfId="0" applyNumberFormat="1" applyFont="1" applyFill="1" applyBorder="1" applyAlignment="1">
      <alignment horizontal="right" vertical="top" wrapText="1"/>
    </xf>
    <xf numFmtId="164" fontId="4" fillId="4" borderId="14" xfId="0" applyNumberFormat="1" applyFont="1" applyFill="1" applyBorder="1" applyAlignment="1">
      <alignment horizontal="righ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5" borderId="7" xfId="0" applyNumberFormat="1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center" vertical="top" wrapText="1"/>
    </xf>
    <xf numFmtId="164" fontId="7" fillId="5" borderId="7" xfId="0" applyNumberFormat="1" applyFont="1" applyFill="1" applyBorder="1" applyAlignment="1">
      <alignment horizontal="right" vertical="top" wrapText="1"/>
    </xf>
    <xf numFmtId="165" fontId="7" fillId="5" borderId="7" xfId="0" applyNumberFormat="1" applyFont="1" applyFill="1" applyBorder="1" applyAlignment="1">
      <alignment horizontal="right" vertical="top" wrapText="1"/>
    </xf>
    <xf numFmtId="164" fontId="7" fillId="5" borderId="14" xfId="0" applyNumberFormat="1" applyFont="1" applyFill="1" applyBorder="1" applyAlignment="1">
      <alignment horizontal="right" vertical="top" wrapText="1"/>
    </xf>
    <xf numFmtId="0" fontId="7" fillId="6" borderId="13" xfId="0" applyFont="1" applyFill="1" applyBorder="1" applyAlignment="1">
      <alignment horizontal="left" vertical="top" wrapText="1"/>
    </xf>
    <xf numFmtId="0" fontId="7" fillId="6" borderId="7" xfId="0" applyNumberFormat="1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center" vertical="top" wrapText="1"/>
    </xf>
    <xf numFmtId="164" fontId="7" fillId="6" borderId="7" xfId="0" applyNumberFormat="1" applyFont="1" applyFill="1" applyBorder="1" applyAlignment="1">
      <alignment horizontal="right" vertical="top" wrapText="1"/>
    </xf>
    <xf numFmtId="165" fontId="7" fillId="6" borderId="7" xfId="0" applyNumberFormat="1" applyFont="1" applyFill="1" applyBorder="1" applyAlignment="1">
      <alignment horizontal="right" vertical="top" wrapText="1"/>
    </xf>
    <xf numFmtId="164" fontId="7" fillId="6" borderId="14" xfId="0" applyNumberFormat="1" applyFont="1" applyFill="1" applyBorder="1" applyAlignment="1">
      <alignment horizontal="right" vertical="top" wrapText="1"/>
    </xf>
    <xf numFmtId="0" fontId="7" fillId="6" borderId="15" xfId="0" applyFont="1" applyFill="1" applyBorder="1" applyAlignment="1">
      <alignment horizontal="left" vertical="top" wrapText="1"/>
    </xf>
    <xf numFmtId="0" fontId="7" fillId="6" borderId="16" xfId="0" applyNumberFormat="1" applyFont="1" applyFill="1" applyBorder="1" applyAlignment="1">
      <alignment horizontal="center" vertical="top" wrapText="1"/>
    </xf>
    <xf numFmtId="0" fontId="7" fillId="6" borderId="16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center" vertical="top" wrapText="1"/>
    </xf>
    <xf numFmtId="164" fontId="7" fillId="6" borderId="16" xfId="0" applyNumberFormat="1" applyFont="1" applyFill="1" applyBorder="1" applyAlignment="1">
      <alignment horizontal="right" vertical="top" wrapText="1"/>
    </xf>
    <xf numFmtId="165" fontId="7" fillId="6" borderId="16" xfId="0" applyNumberFormat="1" applyFont="1" applyFill="1" applyBorder="1" applyAlignment="1">
      <alignment horizontal="right" vertical="top" wrapText="1"/>
    </xf>
    <xf numFmtId="164" fontId="7" fillId="6" borderId="17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10" fontId="15" fillId="0" borderId="0" xfId="0" applyNumberFormat="1" applyFont="1" applyFill="1" applyBorder="1" applyAlignment="1">
      <alignment horizontal="left" vertical="top"/>
    </xf>
    <xf numFmtId="0" fontId="16" fillId="0" borderId="20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10" fontId="15" fillId="2" borderId="20" xfId="0" applyNumberFormat="1" applyFont="1" applyFill="1" applyBorder="1" applyAlignment="1">
      <alignment horizontal="center" vertical="top" shrinkToFit="1"/>
    </xf>
    <xf numFmtId="0" fontId="16" fillId="2" borderId="20" xfId="0" applyFont="1" applyFill="1" applyBorder="1" applyAlignment="1">
      <alignment horizontal="center" vertical="top" wrapText="1"/>
    </xf>
    <xf numFmtId="0" fontId="18" fillId="2" borderId="20" xfId="0" applyFont="1" applyFill="1" applyBorder="1" applyAlignment="1">
      <alignment horizontal="center" vertical="top" wrapText="1"/>
    </xf>
    <xf numFmtId="0" fontId="16" fillId="2" borderId="20" xfId="0" applyFont="1" applyFill="1" applyBorder="1" applyAlignment="1">
      <alignment horizontal="left" vertical="top" wrapText="1" indent="2"/>
    </xf>
    <xf numFmtId="10" fontId="14" fillId="2" borderId="20" xfId="0" applyNumberFormat="1" applyFont="1" applyFill="1" applyBorder="1" applyAlignment="1">
      <alignment horizontal="center" vertical="top" shrinkToFit="1"/>
    </xf>
    <xf numFmtId="10" fontId="15" fillId="0" borderId="20" xfId="0" applyNumberFormat="1" applyFont="1" applyFill="1" applyBorder="1" applyAlignment="1">
      <alignment horizontal="center" vertical="top" shrinkToFit="1"/>
    </xf>
    <xf numFmtId="10" fontId="15" fillId="0" borderId="20" xfId="0" applyNumberFormat="1" applyFont="1" applyFill="1" applyBorder="1" applyAlignment="1">
      <alignment horizontal="left" vertical="top" indent="2" shrinkToFit="1"/>
    </xf>
    <xf numFmtId="10" fontId="14" fillId="0" borderId="20" xfId="0" applyNumberFormat="1" applyFont="1" applyFill="1" applyBorder="1" applyAlignment="1">
      <alignment horizontal="center" vertical="top" shrinkToFit="1"/>
    </xf>
    <xf numFmtId="0" fontId="16" fillId="7" borderId="20" xfId="0" applyFont="1" applyFill="1" applyBorder="1" applyAlignment="1">
      <alignment horizontal="left" vertical="top" wrapText="1"/>
    </xf>
    <xf numFmtId="0" fontId="16" fillId="7" borderId="20" xfId="0" applyFont="1" applyFill="1" applyBorder="1" applyAlignment="1">
      <alignment horizontal="center" vertical="top" wrapText="1"/>
    </xf>
    <xf numFmtId="10" fontId="14" fillId="7" borderId="20" xfId="0" applyNumberFormat="1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top"/>
    </xf>
    <xf numFmtId="10" fontId="15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0" fillId="0" borderId="36" xfId="0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left" vertical="top" wrapText="1"/>
    </xf>
    <xf numFmtId="10" fontId="30" fillId="0" borderId="36" xfId="0" applyNumberFormat="1" applyFont="1" applyFill="1" applyBorder="1" applyAlignment="1">
      <alignment horizontal="left" vertical="top" indent="2" shrinkToFit="1"/>
    </xf>
    <xf numFmtId="10" fontId="30" fillId="0" borderId="36" xfId="0" applyNumberFormat="1" applyFont="1" applyFill="1" applyBorder="1" applyAlignment="1">
      <alignment horizontal="center" vertical="top" shrinkToFit="1"/>
    </xf>
    <xf numFmtId="0" fontId="29" fillId="10" borderId="36" xfId="0" applyFont="1" applyFill="1" applyBorder="1" applyAlignment="1">
      <alignment horizontal="center" vertical="top" wrapText="1"/>
    </xf>
    <xf numFmtId="0" fontId="29" fillId="10" borderId="36" xfId="0" applyFont="1" applyFill="1" applyBorder="1" applyAlignment="1">
      <alignment horizontal="left" vertical="top" wrapText="1"/>
    </xf>
    <xf numFmtId="10" fontId="30" fillId="10" borderId="36" xfId="0" applyNumberFormat="1" applyFont="1" applyFill="1" applyBorder="1" applyAlignment="1">
      <alignment horizontal="left" vertical="top" indent="2" shrinkToFit="1"/>
    </xf>
    <xf numFmtId="10" fontId="30" fillId="10" borderId="36" xfId="0" applyNumberFormat="1" applyFont="1" applyFill="1" applyBorder="1" applyAlignment="1">
      <alignment horizontal="center" vertical="top" shrinkToFit="1"/>
    </xf>
    <xf numFmtId="0" fontId="27" fillId="10" borderId="36" xfId="0" applyFont="1" applyFill="1" applyBorder="1" applyAlignment="1">
      <alignment horizontal="center" vertical="top" wrapText="1"/>
    </xf>
    <xf numFmtId="10" fontId="31" fillId="10" borderId="36" xfId="0" applyNumberFormat="1" applyFont="1" applyFill="1" applyBorder="1" applyAlignment="1">
      <alignment horizontal="left" vertical="top" indent="2" shrinkToFit="1"/>
    </xf>
    <xf numFmtId="10" fontId="31" fillId="10" borderId="36" xfId="0" applyNumberFormat="1" applyFont="1" applyFill="1" applyBorder="1" applyAlignment="1">
      <alignment horizontal="center" vertical="top" shrinkToFit="1"/>
    </xf>
    <xf numFmtId="0" fontId="27" fillId="0" borderId="36" xfId="0" applyFont="1" applyFill="1" applyBorder="1" applyAlignment="1">
      <alignment horizontal="center" vertical="top" wrapText="1"/>
    </xf>
    <xf numFmtId="10" fontId="31" fillId="0" borderId="36" xfId="0" applyNumberFormat="1" applyFont="1" applyFill="1" applyBorder="1" applyAlignment="1">
      <alignment horizontal="left" vertical="top" indent="2" shrinkToFit="1"/>
    </xf>
    <xf numFmtId="10" fontId="31" fillId="0" borderId="36" xfId="0" applyNumberFormat="1" applyFont="1" applyFill="1" applyBorder="1" applyAlignment="1">
      <alignment horizontal="center" vertical="top" shrinkToFit="1"/>
    </xf>
    <xf numFmtId="0" fontId="29" fillId="10" borderId="36" xfId="0" applyFont="1" applyFill="1" applyBorder="1" applyAlignment="1">
      <alignment horizontal="center" vertical="center" wrapText="1"/>
    </xf>
    <xf numFmtId="0" fontId="0" fillId="10" borderId="36" xfId="0" applyFill="1" applyBorder="1" applyAlignment="1">
      <alignment horizontal="left" vertical="top" wrapText="1"/>
    </xf>
    <xf numFmtId="10" fontId="30" fillId="10" borderId="36" xfId="0" applyNumberFormat="1" applyFont="1" applyFill="1" applyBorder="1" applyAlignment="1">
      <alignment horizontal="left" vertical="center" indent="2" shrinkToFit="1"/>
    </xf>
    <xf numFmtId="10" fontId="30" fillId="10" borderId="36" xfId="0" applyNumberFormat="1" applyFont="1" applyFill="1" applyBorder="1" applyAlignment="1">
      <alignment horizontal="center" vertical="center" shrinkToFit="1"/>
    </xf>
    <xf numFmtId="10" fontId="28" fillId="9" borderId="36" xfId="0" applyNumberFormat="1" applyFont="1" applyFill="1" applyBorder="1" applyAlignment="1">
      <alignment horizontal="left" vertical="top" indent="2" shrinkToFit="1"/>
    </xf>
    <xf numFmtId="10" fontId="28" fillId="9" borderId="36" xfId="0" applyNumberFormat="1" applyFont="1" applyFill="1" applyBorder="1" applyAlignment="1">
      <alignment horizontal="center" vertical="top" shrinkToFit="1"/>
    </xf>
    <xf numFmtId="10" fontId="28" fillId="9" borderId="36" xfId="0" applyNumberFormat="1" applyFont="1" applyFill="1" applyBorder="1" applyAlignment="1">
      <alignment horizontal="left" vertical="top" indent="1" shrinkToFit="1"/>
    </xf>
    <xf numFmtId="0" fontId="32" fillId="0" borderId="0" xfId="0" applyFont="1" applyFill="1" applyBorder="1" applyAlignment="1">
      <alignment horizontal="left" vertical="top" wrapText="1" indent="1"/>
    </xf>
    <xf numFmtId="0" fontId="0" fillId="0" borderId="0" xfId="0"/>
    <xf numFmtId="10" fontId="3" fillId="0" borderId="0" xfId="3" applyNumberFormat="1" applyFont="1" applyFill="1" applyBorder="1" applyAlignment="1">
      <alignment horizontal="left" vertical="top"/>
    </xf>
    <xf numFmtId="14" fontId="15" fillId="0" borderId="0" xfId="0" applyNumberFormat="1" applyFont="1" applyFill="1" applyBorder="1" applyAlignment="1">
      <alignment horizontal="left" vertical="top"/>
    </xf>
    <xf numFmtId="0" fontId="18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164" fontId="4" fillId="0" borderId="26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 vertical="center"/>
    </xf>
    <xf numFmtId="0" fontId="35" fillId="0" borderId="6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top"/>
    </xf>
    <xf numFmtId="0" fontId="35" fillId="0" borderId="5" xfId="0" applyFont="1" applyFill="1" applyBorder="1" applyAlignment="1">
      <alignment horizontal="left" vertical="top"/>
    </xf>
    <xf numFmtId="0" fontId="35" fillId="0" borderId="6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0" fillId="0" borderId="0" xfId="0"/>
    <xf numFmtId="0" fontId="9" fillId="4" borderId="0" xfId="0" applyFont="1" applyFill="1" applyAlignment="1">
      <alignment horizontal="center" wrapText="1"/>
    </xf>
    <xf numFmtId="0" fontId="10" fillId="4" borderId="11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12" xfId="0" applyBorder="1"/>
    <xf numFmtId="0" fontId="9" fillId="4" borderId="8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4" fillId="4" borderId="1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7" fillId="0" borderId="0" xfId="0" applyFont="1" applyBorder="1"/>
    <xf numFmtId="0" fontId="7" fillId="0" borderId="12" xfId="0" applyFont="1" applyBorder="1"/>
    <xf numFmtId="0" fontId="4" fillId="4" borderId="8" xfId="0" applyFont="1" applyFill="1" applyBorder="1" applyAlignment="1">
      <alignment horizontal="center" wrapText="1"/>
    </xf>
    <xf numFmtId="0" fontId="7" fillId="0" borderId="9" xfId="0" applyFont="1" applyBorder="1"/>
    <xf numFmtId="0" fontId="7" fillId="0" borderId="10" xfId="0" applyFont="1" applyBorder="1"/>
    <xf numFmtId="0" fontId="4" fillId="4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left" vertical="top" wrapText="1" indent="1"/>
    </xf>
    <xf numFmtId="0" fontId="17" fillId="0" borderId="0" xfId="0" applyFont="1" applyFill="1" applyBorder="1" applyAlignment="1">
      <alignment horizontal="left" vertical="top" wrapText="1"/>
    </xf>
    <xf numFmtId="0" fontId="16" fillId="2" borderId="21" xfId="0" applyFont="1" applyFill="1" applyBorder="1" applyAlignment="1">
      <alignment horizontal="left" vertical="top" wrapText="1"/>
    </xf>
    <xf numFmtId="0" fontId="17" fillId="0" borderId="22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 indent="4"/>
    </xf>
    <xf numFmtId="0" fontId="17" fillId="0" borderId="23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23" fillId="0" borderId="27" xfId="0" applyFont="1" applyFill="1" applyBorder="1" applyAlignment="1">
      <alignment horizontal="left" vertical="top" wrapText="1" indent="1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8" borderId="30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27" fillId="9" borderId="31" xfId="0" applyFont="1" applyFill="1" applyBorder="1" applyAlignment="1">
      <alignment horizontal="center" vertical="top" wrapText="1"/>
    </xf>
    <xf numFmtId="0" fontId="27" fillId="9" borderId="32" xfId="0" applyFont="1" applyFill="1" applyBorder="1" applyAlignment="1">
      <alignment horizontal="center" vertical="top" wrapText="1"/>
    </xf>
    <xf numFmtId="0" fontId="27" fillId="9" borderId="33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8" borderId="31" xfId="0" applyFont="1" applyFill="1" applyBorder="1" applyAlignment="1">
      <alignment horizontal="left" vertical="top" wrapText="1" indent="2"/>
    </xf>
    <xf numFmtId="0" fontId="27" fillId="8" borderId="33" xfId="0" applyFont="1" applyFill="1" applyBorder="1" applyAlignment="1">
      <alignment horizontal="left" vertical="top" wrapText="1" indent="2"/>
    </xf>
  </cellXfs>
  <cellStyles count="4">
    <cellStyle name="Moeda" xfId="1" builtinId="4"/>
    <cellStyle name="Normal" xfId="0" builtinId="0"/>
    <cellStyle name="Normal 2" xfId="2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695738</xdr:colOff>
      <xdr:row>4</xdr:row>
      <xdr:rowOff>381000</xdr:rowOff>
    </xdr:to>
    <xdr:pic>
      <xdr:nvPicPr>
        <xdr:cNvPr id="2" name="Imagem 1" descr="Brasao1">
          <a:extLst>
            <a:ext uri="{FF2B5EF4-FFF2-40B4-BE49-F238E27FC236}">
              <a16:creationId xmlns:a16="http://schemas.microsoft.com/office/drawing/2014/main" id="{FED001A4-C1A0-4364-B430-8EBD9787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021" cy="1043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16565</xdr:colOff>
      <xdr:row>1</xdr:row>
      <xdr:rowOff>0</xdr:rowOff>
    </xdr:from>
    <xdr:ext cx="7429500" cy="577659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5C19032-6688-449E-AAB9-A3C1B16CBE32}"/>
            </a:ext>
          </a:extLst>
        </xdr:cNvPr>
        <xdr:cNvSpPr txBox="1"/>
      </xdr:nvSpPr>
      <xdr:spPr>
        <a:xfrm>
          <a:off x="1292087" y="165652"/>
          <a:ext cx="7429500" cy="5776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PREFEITURA MUNICIPAL DE BALNEÁRIO PINHAL – RS</a:t>
          </a:r>
          <a:endParaRPr lang="pt-BR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38100</xdr:rowOff>
    </xdr:from>
    <xdr:to>
      <xdr:col>5</xdr:col>
      <xdr:colOff>359664</xdr:colOff>
      <xdr:row>2</xdr:row>
      <xdr:rowOff>297179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676275"/>
          <a:ext cx="1007364" cy="259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60"/>
  <sheetViews>
    <sheetView view="pageBreakPreview" topLeftCell="A43" zoomScaleNormal="100" zoomScaleSheetLayoutView="100" workbookViewId="0">
      <selection activeCell="H36" sqref="H36:I36"/>
    </sheetView>
  </sheetViews>
  <sheetFormatPr defaultRowHeight="12.75" x14ac:dyDescent="0.25"/>
  <cols>
    <col min="1" max="1" width="9.140625" style="1"/>
    <col min="2" max="2" width="5.85546875" style="1" customWidth="1"/>
    <col min="3" max="3" width="13.28515625" style="2" customWidth="1"/>
    <col min="4" max="4" width="48.42578125" style="186" customWidth="1"/>
    <col min="5" max="5" width="11.5703125" style="3" bestFit="1" customWidth="1"/>
    <col min="6" max="6" width="7.85546875" style="4" bestFit="1" customWidth="1"/>
    <col min="7" max="7" width="13.85546875" style="5" hidden="1" customWidth="1"/>
    <col min="8" max="8" width="13.5703125" style="6" bestFit="1" customWidth="1"/>
    <col min="9" max="9" width="14.7109375" style="7" customWidth="1"/>
    <col min="10" max="10" width="8" style="8" customWidth="1"/>
    <col min="11" max="13" width="8" style="9" customWidth="1"/>
    <col min="14" max="20" width="9.140625" style="9"/>
    <col min="21" max="16384" width="9.140625" style="1"/>
  </cols>
  <sheetData>
    <row r="5" spans="1:20" ht="48.75" customHeight="1" x14ac:dyDescent="0.25"/>
    <row r="6" spans="1:20" ht="15" customHeight="1" x14ac:dyDescent="0.25">
      <c r="B6" s="212" t="s">
        <v>0</v>
      </c>
      <c r="C6" s="212"/>
      <c r="D6" s="212"/>
      <c r="E6" s="212"/>
      <c r="F6" s="212"/>
      <c r="G6" s="212"/>
      <c r="H6" s="212"/>
      <c r="I6" s="212"/>
    </row>
    <row r="7" spans="1:20" s="13" customFormat="1" x14ac:dyDescent="0.25">
      <c r="D7" s="187"/>
      <c r="J7" s="10"/>
      <c r="K7" s="11"/>
      <c r="L7" s="12"/>
      <c r="M7" s="12"/>
      <c r="N7" s="12"/>
      <c r="O7" s="12"/>
      <c r="P7" s="12"/>
      <c r="Q7" s="12"/>
      <c r="R7" s="12"/>
      <c r="S7" s="12"/>
      <c r="T7" s="12"/>
    </row>
    <row r="8" spans="1:20" s="13" customFormat="1" ht="15" customHeight="1" x14ac:dyDescent="0.25">
      <c r="A8" s="214" t="s">
        <v>1</v>
      </c>
      <c r="B8" s="214"/>
      <c r="C8" s="214"/>
      <c r="D8" s="214"/>
      <c r="E8" s="214"/>
      <c r="F8" s="214"/>
      <c r="G8" s="214"/>
      <c r="H8" s="214"/>
      <c r="I8" s="214"/>
      <c r="J8" s="10"/>
      <c r="K8" s="14"/>
      <c r="L8" s="12"/>
      <c r="M8" s="12"/>
      <c r="N8" s="12"/>
      <c r="O8" s="12"/>
      <c r="P8" s="12"/>
      <c r="Q8" s="12"/>
      <c r="R8" s="12"/>
      <c r="S8" s="12"/>
      <c r="T8" s="12"/>
    </row>
    <row r="9" spans="1:20" x14ac:dyDescent="0.25">
      <c r="B9" s="213"/>
      <c r="C9" s="213"/>
      <c r="D9" s="213"/>
      <c r="E9" s="213"/>
      <c r="F9" s="213"/>
      <c r="G9" s="213"/>
      <c r="H9" s="213"/>
      <c r="I9" s="213"/>
      <c r="J9" s="10"/>
      <c r="K9" s="14"/>
    </row>
    <row r="10" spans="1:20" x14ac:dyDescent="0.25">
      <c r="B10" s="213"/>
      <c r="C10" s="213"/>
      <c r="D10" s="213"/>
      <c r="E10" s="213"/>
      <c r="F10" s="213"/>
      <c r="G10" s="213"/>
      <c r="H10" s="213"/>
      <c r="I10" s="213"/>
      <c r="J10" s="10"/>
      <c r="K10" s="14"/>
    </row>
    <row r="11" spans="1:20" x14ac:dyDescent="0.25">
      <c r="B11" s="213"/>
      <c r="C11" s="213"/>
      <c r="D11" s="213"/>
      <c r="E11" s="213"/>
      <c r="F11" s="213"/>
      <c r="G11" s="213"/>
      <c r="H11" s="213"/>
      <c r="I11" s="213"/>
      <c r="J11" s="10"/>
      <c r="K11" s="14"/>
    </row>
    <row r="12" spans="1:20" x14ac:dyDescent="0.25">
      <c r="B12" s="213"/>
      <c r="C12" s="213"/>
      <c r="D12" s="213"/>
      <c r="E12" s="213"/>
      <c r="F12" s="213"/>
      <c r="G12" s="213"/>
      <c r="H12" s="213"/>
      <c r="I12" s="213"/>
      <c r="J12" s="10"/>
      <c r="K12" s="14"/>
    </row>
    <row r="13" spans="1:20" s="32" customFormat="1" ht="25.5" x14ac:dyDescent="0.25">
      <c r="A13" s="185" t="s">
        <v>278</v>
      </c>
      <c r="B13" s="15" t="s">
        <v>2</v>
      </c>
      <c r="C13" s="15" t="s">
        <v>3</v>
      </c>
      <c r="D13" s="15" t="s">
        <v>4</v>
      </c>
      <c r="E13" s="16" t="s">
        <v>5</v>
      </c>
      <c r="F13" s="15" t="s">
        <v>6</v>
      </c>
      <c r="G13" s="17" t="s">
        <v>7</v>
      </c>
      <c r="H13" s="17" t="s">
        <v>8</v>
      </c>
      <c r="I13" s="18" t="s">
        <v>9</v>
      </c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21" customFormat="1" ht="25.5" x14ac:dyDescent="0.25">
      <c r="A14" s="197">
        <v>1</v>
      </c>
      <c r="B14" s="22" t="s">
        <v>10</v>
      </c>
      <c r="C14" s="47" t="s">
        <v>73</v>
      </c>
      <c r="D14" s="34" t="s">
        <v>74</v>
      </c>
      <c r="E14" s="35">
        <v>150</v>
      </c>
      <c r="F14" s="36" t="s">
        <v>13</v>
      </c>
      <c r="G14" s="37">
        <v>87.27</v>
      </c>
      <c r="H14" s="28">
        <f t="shared" ref="H14:H33" si="0">ROUND(G14*(100%+$H$52),2)</f>
        <v>108.42</v>
      </c>
      <c r="I14" s="29">
        <f t="shared" ref="I14:I26" si="1">ROUND(E14*H14,2)</f>
        <v>16263</v>
      </c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s="32" customFormat="1" ht="38.25" x14ac:dyDescent="0.25">
      <c r="A15" s="198"/>
      <c r="B15" s="22" t="s">
        <v>14</v>
      </c>
      <c r="C15" s="47" t="s">
        <v>75</v>
      </c>
      <c r="D15" s="34" t="s">
        <v>76</v>
      </c>
      <c r="E15" s="35">
        <v>1500</v>
      </c>
      <c r="F15" s="36" t="s">
        <v>13</v>
      </c>
      <c r="G15" s="37">
        <v>154.62</v>
      </c>
      <c r="H15" s="28">
        <f t="shared" si="0"/>
        <v>192.08</v>
      </c>
      <c r="I15" s="29">
        <f t="shared" si="1"/>
        <v>288120</v>
      </c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32" customFormat="1" ht="38.25" x14ac:dyDescent="0.25">
      <c r="A16" s="198"/>
      <c r="B16" s="22" t="s">
        <v>17</v>
      </c>
      <c r="C16" s="47" t="s">
        <v>77</v>
      </c>
      <c r="D16" s="50" t="s">
        <v>78</v>
      </c>
      <c r="E16" s="51">
        <v>500</v>
      </c>
      <c r="F16" s="52" t="s">
        <v>13</v>
      </c>
      <c r="G16" s="53">
        <v>99.27</v>
      </c>
      <c r="H16" s="28">
        <f t="shared" si="0"/>
        <v>123.32</v>
      </c>
      <c r="I16" s="29">
        <f t="shared" si="1"/>
        <v>61660</v>
      </c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32" customFormat="1" ht="25.5" x14ac:dyDescent="0.25">
      <c r="A17" s="198"/>
      <c r="B17" s="22" t="s">
        <v>19</v>
      </c>
      <c r="C17" s="47" t="s">
        <v>79</v>
      </c>
      <c r="D17" s="54" t="s">
        <v>80</v>
      </c>
      <c r="E17" s="51">
        <v>75</v>
      </c>
      <c r="F17" s="52" t="s">
        <v>13</v>
      </c>
      <c r="G17" s="53">
        <v>67.88</v>
      </c>
      <c r="H17" s="28">
        <f t="shared" si="0"/>
        <v>84.33</v>
      </c>
      <c r="I17" s="29">
        <f t="shared" si="1"/>
        <v>6324.75</v>
      </c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s="32" customFormat="1" ht="25.5" x14ac:dyDescent="0.25">
      <c r="A18" s="198"/>
      <c r="B18" s="22" t="s">
        <v>21</v>
      </c>
      <c r="C18" s="47" t="s">
        <v>81</v>
      </c>
      <c r="D18" s="54" t="s">
        <v>82</v>
      </c>
      <c r="E18" s="51">
        <v>400</v>
      </c>
      <c r="F18" s="52" t="s">
        <v>13</v>
      </c>
      <c r="G18" s="53">
        <v>67.88</v>
      </c>
      <c r="H18" s="28">
        <f t="shared" si="0"/>
        <v>84.33</v>
      </c>
      <c r="I18" s="29">
        <f t="shared" si="1"/>
        <v>33732</v>
      </c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s="32" customFormat="1" ht="38.25" x14ac:dyDescent="0.25">
      <c r="A19" s="198"/>
      <c r="B19" s="22" t="s">
        <v>24</v>
      </c>
      <c r="C19" s="47" t="s">
        <v>83</v>
      </c>
      <c r="D19" s="54" t="s">
        <v>84</v>
      </c>
      <c r="E19" s="35">
        <f>(E32+E33+E14+E15+E16+E17+E18)*82</f>
        <v>253790</v>
      </c>
      <c r="F19" s="52" t="s">
        <v>85</v>
      </c>
      <c r="G19" s="53">
        <v>1.46</v>
      </c>
      <c r="H19" s="28">
        <f t="shared" si="0"/>
        <v>1.81</v>
      </c>
      <c r="I19" s="29">
        <f t="shared" si="1"/>
        <v>459359.9</v>
      </c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32" customFormat="1" ht="25.5" x14ac:dyDescent="0.25">
      <c r="A20" s="198"/>
      <c r="B20" s="22" t="s">
        <v>28</v>
      </c>
      <c r="C20" s="38" t="s">
        <v>86</v>
      </c>
      <c r="D20" s="39" t="s">
        <v>87</v>
      </c>
      <c r="E20" s="40">
        <v>2400</v>
      </c>
      <c r="F20" s="38" t="s">
        <v>88</v>
      </c>
      <c r="G20" s="41">
        <v>100.25</v>
      </c>
      <c r="H20" s="28">
        <f t="shared" si="0"/>
        <v>124.54</v>
      </c>
      <c r="I20" s="29">
        <f t="shared" si="1"/>
        <v>298896</v>
      </c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32" customFormat="1" ht="25.5" x14ac:dyDescent="0.25">
      <c r="A21" s="198"/>
      <c r="B21" s="22" t="s">
        <v>31</v>
      </c>
      <c r="C21" s="38" t="s">
        <v>89</v>
      </c>
      <c r="D21" s="39" t="s">
        <v>90</v>
      </c>
      <c r="E21" s="55">
        <v>2400</v>
      </c>
      <c r="F21" s="38" t="s">
        <v>88</v>
      </c>
      <c r="G21" s="41">
        <v>183.24</v>
      </c>
      <c r="H21" s="28">
        <f t="shared" si="0"/>
        <v>227.64</v>
      </c>
      <c r="I21" s="29">
        <f t="shared" si="1"/>
        <v>546336</v>
      </c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32" customFormat="1" ht="25.5" x14ac:dyDescent="0.25">
      <c r="A22" s="198"/>
      <c r="B22" s="22" t="s">
        <v>34</v>
      </c>
      <c r="C22" s="38" t="s">
        <v>91</v>
      </c>
      <c r="D22" s="39" t="s">
        <v>92</v>
      </c>
      <c r="E22" s="55">
        <v>1000</v>
      </c>
      <c r="F22" s="38" t="s">
        <v>88</v>
      </c>
      <c r="G22" s="41">
        <v>218.69</v>
      </c>
      <c r="H22" s="28">
        <f t="shared" si="0"/>
        <v>271.68</v>
      </c>
      <c r="I22" s="29">
        <f t="shared" si="1"/>
        <v>271680</v>
      </c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32" customFormat="1" ht="25.5" x14ac:dyDescent="0.25">
      <c r="A23" s="198"/>
      <c r="B23" s="22" t="s">
        <v>38</v>
      </c>
      <c r="C23" s="38" t="s">
        <v>93</v>
      </c>
      <c r="D23" s="39" t="s">
        <v>94</v>
      </c>
      <c r="E23" s="55">
        <v>1000</v>
      </c>
      <c r="F23" s="38" t="s">
        <v>88</v>
      </c>
      <c r="G23" s="41">
        <v>156.09</v>
      </c>
      <c r="H23" s="28">
        <f t="shared" si="0"/>
        <v>193.91</v>
      </c>
      <c r="I23" s="29">
        <f t="shared" si="1"/>
        <v>193910</v>
      </c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s="32" customFormat="1" ht="25.5" x14ac:dyDescent="0.25">
      <c r="A24" s="198"/>
      <c r="B24" s="22" t="s">
        <v>41</v>
      </c>
      <c r="C24" s="38" t="s">
        <v>95</v>
      </c>
      <c r="D24" s="39" t="s">
        <v>96</v>
      </c>
      <c r="E24" s="55">
        <v>1000</v>
      </c>
      <c r="F24" s="38" t="s">
        <v>88</v>
      </c>
      <c r="G24" s="41">
        <v>195.4</v>
      </c>
      <c r="H24" s="28">
        <f t="shared" si="0"/>
        <v>242.75</v>
      </c>
      <c r="I24" s="29">
        <f t="shared" si="1"/>
        <v>242750</v>
      </c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s="32" customFormat="1" ht="25.5" x14ac:dyDescent="0.25">
      <c r="A25" s="198"/>
      <c r="B25" s="22" t="s">
        <v>44</v>
      </c>
      <c r="C25" s="38" t="s">
        <v>97</v>
      </c>
      <c r="D25" s="39" t="s">
        <v>98</v>
      </c>
      <c r="E25" s="55">
        <v>1200</v>
      </c>
      <c r="F25" s="38" t="s">
        <v>88</v>
      </c>
      <c r="G25" s="41">
        <v>41.43</v>
      </c>
      <c r="H25" s="28">
        <f t="shared" si="0"/>
        <v>51.47</v>
      </c>
      <c r="I25" s="29">
        <f t="shared" si="1"/>
        <v>61764</v>
      </c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32" customFormat="1" ht="102" x14ac:dyDescent="0.25">
      <c r="A26" s="198"/>
      <c r="B26" s="22" t="s">
        <v>48</v>
      </c>
      <c r="C26" s="23" t="s">
        <v>11</v>
      </c>
      <c r="D26" s="24" t="s">
        <v>12</v>
      </c>
      <c r="E26" s="25">
        <v>2075</v>
      </c>
      <c r="F26" s="26" t="s">
        <v>13</v>
      </c>
      <c r="G26" s="27">
        <v>5.42</v>
      </c>
      <c r="H26" s="28">
        <f t="shared" si="0"/>
        <v>6.73</v>
      </c>
      <c r="I26" s="29">
        <f t="shared" si="1"/>
        <v>13964.75</v>
      </c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32" customFormat="1" ht="76.5" x14ac:dyDescent="0.25">
      <c r="A27" s="198"/>
      <c r="B27" s="22" t="s">
        <v>51</v>
      </c>
      <c r="C27" s="33" t="s">
        <v>15</v>
      </c>
      <c r="D27" s="34" t="s">
        <v>16</v>
      </c>
      <c r="E27" s="35">
        <v>2075</v>
      </c>
      <c r="F27" s="36" t="s">
        <v>13</v>
      </c>
      <c r="G27" s="37">
        <v>15.79</v>
      </c>
      <c r="H27" s="28">
        <f t="shared" si="0"/>
        <v>19.62</v>
      </c>
      <c r="I27" s="29">
        <f t="shared" ref="I27" si="2">ROUND(E27*H27,2)</f>
        <v>40711.5</v>
      </c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32" customFormat="1" ht="38.25" x14ac:dyDescent="0.25">
      <c r="A28" s="198"/>
      <c r="B28" s="22" t="s">
        <v>54</v>
      </c>
      <c r="C28" s="38">
        <v>102096</v>
      </c>
      <c r="D28" s="39" t="s">
        <v>18</v>
      </c>
      <c r="E28" s="40">
        <v>260</v>
      </c>
      <c r="F28" s="38" t="s">
        <v>13</v>
      </c>
      <c r="G28" s="41">
        <v>1560.62</v>
      </c>
      <c r="H28" s="28">
        <f t="shared" si="0"/>
        <v>1938.76</v>
      </c>
      <c r="I28" s="29">
        <f>ROUND(E28*H28,2)</f>
        <v>504077.6</v>
      </c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s="32" customFormat="1" ht="25.5" x14ac:dyDescent="0.25">
      <c r="A29" s="198"/>
      <c r="B29" s="22" t="s">
        <v>58</v>
      </c>
      <c r="C29" s="38">
        <v>95995</v>
      </c>
      <c r="D29" s="39" t="s">
        <v>20</v>
      </c>
      <c r="E29" s="40">
        <v>1500</v>
      </c>
      <c r="F29" s="38" t="s">
        <v>13</v>
      </c>
      <c r="G29" s="41">
        <v>1365.44</v>
      </c>
      <c r="H29" s="28">
        <f t="shared" si="0"/>
        <v>1696.29</v>
      </c>
      <c r="I29" s="29">
        <f t="shared" ref="I29:I49" si="3">ROUND(E29*H29,2)</f>
        <v>2544435</v>
      </c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s="32" customFormat="1" ht="25.5" x14ac:dyDescent="0.25">
      <c r="A30" s="198"/>
      <c r="B30" s="22" t="s">
        <v>61</v>
      </c>
      <c r="C30" s="42">
        <v>93589</v>
      </c>
      <c r="D30" s="43" t="s">
        <v>22</v>
      </c>
      <c r="E30" s="44">
        <f>E29*2.5*82</f>
        <v>307500</v>
      </c>
      <c r="F30" s="45" t="s">
        <v>23</v>
      </c>
      <c r="G30" s="46">
        <v>1.06</v>
      </c>
      <c r="H30" s="28">
        <f t="shared" si="0"/>
        <v>1.32</v>
      </c>
      <c r="I30" s="29">
        <f>ROUND(E30*H30,2)</f>
        <v>405900</v>
      </c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s="32" customFormat="1" x14ac:dyDescent="0.25">
      <c r="A31" s="198"/>
      <c r="B31" s="22" t="s">
        <v>64</v>
      </c>
      <c r="C31" s="42" t="s">
        <v>25</v>
      </c>
      <c r="D31" s="43" t="s">
        <v>26</v>
      </c>
      <c r="E31" s="44">
        <f>E29*2.5</f>
        <v>3750</v>
      </c>
      <c r="F31" s="45" t="s">
        <v>27</v>
      </c>
      <c r="G31" s="46">
        <v>4.57</v>
      </c>
      <c r="H31" s="28">
        <f t="shared" si="0"/>
        <v>5.68</v>
      </c>
      <c r="I31" s="29">
        <f t="shared" si="3"/>
        <v>21300</v>
      </c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s="32" customFormat="1" x14ac:dyDescent="0.25">
      <c r="A32" s="198"/>
      <c r="B32" s="22" t="s">
        <v>67</v>
      </c>
      <c r="C32" s="47" t="s">
        <v>29</v>
      </c>
      <c r="D32" s="34" t="s">
        <v>30</v>
      </c>
      <c r="E32" s="35">
        <v>120</v>
      </c>
      <c r="F32" s="36" t="s">
        <v>13</v>
      </c>
      <c r="G32" s="37">
        <v>63.21</v>
      </c>
      <c r="H32" s="28">
        <f t="shared" si="0"/>
        <v>78.53</v>
      </c>
      <c r="I32" s="29">
        <f t="shared" si="3"/>
        <v>9423.6</v>
      </c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s="32" customFormat="1" ht="25.5" x14ac:dyDescent="0.25">
      <c r="A33" s="198"/>
      <c r="B33" s="22" t="s">
        <v>70</v>
      </c>
      <c r="C33" s="48" t="s">
        <v>32</v>
      </c>
      <c r="D33" s="188" t="s">
        <v>33</v>
      </c>
      <c r="E33" s="35">
        <v>350</v>
      </c>
      <c r="F33" s="36" t="s">
        <v>13</v>
      </c>
      <c r="G33" s="37">
        <v>77.38</v>
      </c>
      <c r="H33" s="28">
        <f t="shared" si="0"/>
        <v>96.13</v>
      </c>
      <c r="I33" s="29">
        <f t="shared" si="3"/>
        <v>33645.5</v>
      </c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s="32" customFormat="1" ht="15" customHeight="1" x14ac:dyDescent="0.25">
      <c r="A34" s="199"/>
      <c r="B34" s="22"/>
      <c r="C34" s="48"/>
      <c r="D34" s="188"/>
      <c r="E34" s="200" t="s">
        <v>279</v>
      </c>
      <c r="F34" s="201"/>
      <c r="G34" s="201"/>
      <c r="H34" s="202"/>
      <c r="I34" s="190">
        <f>SUM(I14:I33)</f>
        <v>6054253.5999999996</v>
      </c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s="32" customFormat="1" ht="15" customHeight="1" x14ac:dyDescent="0.25">
      <c r="A35" s="206" t="s">
        <v>280</v>
      </c>
      <c r="B35" s="207"/>
      <c r="C35" s="207"/>
      <c r="D35" s="207"/>
      <c r="E35" s="207"/>
      <c r="F35" s="207"/>
      <c r="G35" s="207"/>
      <c r="H35" s="207"/>
      <c r="I35" s="208"/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s="32" customFormat="1" x14ac:dyDescent="0.25">
      <c r="A36" s="197">
        <v>2</v>
      </c>
      <c r="B36" s="49" t="s">
        <v>10</v>
      </c>
      <c r="C36" s="49" t="s">
        <v>35</v>
      </c>
      <c r="D36" s="34" t="s">
        <v>36</v>
      </c>
      <c r="E36" s="35">
        <v>5000</v>
      </c>
      <c r="F36" s="36" t="s">
        <v>37</v>
      </c>
      <c r="G36" s="37">
        <v>8.93</v>
      </c>
      <c r="H36" s="191">
        <f>ROUND(G36*(100%+$H$52),2)</f>
        <v>11.09</v>
      </c>
      <c r="I36" s="196">
        <f t="shared" si="3"/>
        <v>55450</v>
      </c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32" customFormat="1" ht="25.5" x14ac:dyDescent="0.25">
      <c r="A37" s="198"/>
      <c r="B37" s="22" t="s">
        <v>14</v>
      </c>
      <c r="C37" s="49" t="s">
        <v>39</v>
      </c>
      <c r="D37" s="34" t="s">
        <v>40</v>
      </c>
      <c r="E37" s="35">
        <v>750</v>
      </c>
      <c r="F37" s="36" t="s">
        <v>37</v>
      </c>
      <c r="G37" s="37">
        <v>16.399999999999999</v>
      </c>
      <c r="H37" s="28">
        <f>ROUND(G37*(100%+$H$52),2)</f>
        <v>20.37</v>
      </c>
      <c r="I37" s="29">
        <f t="shared" si="3"/>
        <v>15277.5</v>
      </c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s="32" customFormat="1" ht="76.5" x14ac:dyDescent="0.25">
      <c r="A38" s="198"/>
      <c r="B38" s="22" t="s">
        <v>17</v>
      </c>
      <c r="C38" s="47" t="s">
        <v>42</v>
      </c>
      <c r="D38" s="34" t="s">
        <v>43</v>
      </c>
      <c r="E38" s="35">
        <v>1250</v>
      </c>
      <c r="F38" s="36" t="s">
        <v>37</v>
      </c>
      <c r="G38" s="37">
        <v>40.44</v>
      </c>
      <c r="H38" s="28">
        <f>ROUND(G38*(100%+$H$52),2)</f>
        <v>50.24</v>
      </c>
      <c r="I38" s="29">
        <f t="shared" si="3"/>
        <v>62800</v>
      </c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32" customFormat="1" x14ac:dyDescent="0.25">
      <c r="A39" s="199"/>
      <c r="B39" s="22"/>
      <c r="C39" s="47"/>
      <c r="D39" s="34"/>
      <c r="E39" s="200" t="s">
        <v>279</v>
      </c>
      <c r="F39" s="201"/>
      <c r="G39" s="201"/>
      <c r="H39" s="202"/>
      <c r="I39" s="190">
        <f>SUM(I36:I38)</f>
        <v>133527.5</v>
      </c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s="32" customFormat="1" ht="15.75" x14ac:dyDescent="0.25">
      <c r="A40" s="206" t="s">
        <v>280</v>
      </c>
      <c r="B40" s="207"/>
      <c r="C40" s="207"/>
      <c r="D40" s="207"/>
      <c r="E40" s="207"/>
      <c r="F40" s="207"/>
      <c r="G40" s="207"/>
      <c r="H40" s="207"/>
      <c r="I40" s="208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32" customFormat="1" ht="63.75" x14ac:dyDescent="0.25">
      <c r="A41" s="197">
        <v>3</v>
      </c>
      <c r="B41" s="22" t="s">
        <v>10</v>
      </c>
      <c r="C41" s="47" t="s">
        <v>45</v>
      </c>
      <c r="D41" s="34" t="s">
        <v>46</v>
      </c>
      <c r="E41" s="35">
        <v>20</v>
      </c>
      <c r="F41" s="36" t="s">
        <v>47</v>
      </c>
      <c r="G41" s="37">
        <v>2443.81</v>
      </c>
      <c r="H41" s="28">
        <f t="shared" ref="H41:H49" si="4">ROUND(G41*(100%+$H$52),2)</f>
        <v>3035.95</v>
      </c>
      <c r="I41" s="29">
        <f t="shared" si="3"/>
        <v>60719</v>
      </c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s="32" customFormat="1" ht="51" x14ac:dyDescent="0.25">
      <c r="A42" s="198"/>
      <c r="B42" s="22" t="s">
        <v>14</v>
      </c>
      <c r="C42" s="47" t="s">
        <v>49</v>
      </c>
      <c r="D42" s="34" t="s">
        <v>50</v>
      </c>
      <c r="E42" s="35">
        <v>20</v>
      </c>
      <c r="F42" s="36" t="s">
        <v>47</v>
      </c>
      <c r="G42" s="37">
        <v>1240.6400000000001</v>
      </c>
      <c r="H42" s="28">
        <f t="shared" si="4"/>
        <v>1541.25</v>
      </c>
      <c r="I42" s="29">
        <f t="shared" si="3"/>
        <v>30825</v>
      </c>
      <c r="J42" s="30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s="32" customFormat="1" ht="63.75" x14ac:dyDescent="0.25">
      <c r="A43" s="198"/>
      <c r="B43" s="22" t="s">
        <v>17</v>
      </c>
      <c r="C43" s="47" t="s">
        <v>52</v>
      </c>
      <c r="D43" s="34" t="s">
        <v>53</v>
      </c>
      <c r="E43" s="35">
        <v>100</v>
      </c>
      <c r="F43" s="36" t="s">
        <v>47</v>
      </c>
      <c r="G43" s="37">
        <v>1114.83</v>
      </c>
      <c r="H43" s="28">
        <f t="shared" si="4"/>
        <v>1384.95</v>
      </c>
      <c r="I43" s="29">
        <f t="shared" si="3"/>
        <v>138495</v>
      </c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s="32" customFormat="1" ht="25.5" x14ac:dyDescent="0.25">
      <c r="A44" s="198"/>
      <c r="B44" s="22" t="s">
        <v>19</v>
      </c>
      <c r="C44" s="47" t="s">
        <v>55</v>
      </c>
      <c r="D44" s="34" t="s">
        <v>56</v>
      </c>
      <c r="E44" s="35">
        <v>61.3</v>
      </c>
      <c r="F44" s="36" t="s">
        <v>57</v>
      </c>
      <c r="G44" s="37">
        <v>78.319999999999993</v>
      </c>
      <c r="H44" s="28">
        <f t="shared" si="4"/>
        <v>97.3</v>
      </c>
      <c r="I44" s="29">
        <f t="shared" si="3"/>
        <v>5964.49</v>
      </c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s="32" customFormat="1" ht="63.75" x14ac:dyDescent="0.25">
      <c r="A45" s="198"/>
      <c r="B45" s="22" t="s">
        <v>21</v>
      </c>
      <c r="C45" s="47" t="s">
        <v>59</v>
      </c>
      <c r="D45" s="34" t="s">
        <v>60</v>
      </c>
      <c r="E45" s="35">
        <v>300</v>
      </c>
      <c r="F45" s="36" t="s">
        <v>37</v>
      </c>
      <c r="G45" s="37">
        <v>72.66</v>
      </c>
      <c r="H45" s="28">
        <f t="shared" si="4"/>
        <v>90.27</v>
      </c>
      <c r="I45" s="29">
        <f t="shared" si="3"/>
        <v>27081</v>
      </c>
      <c r="J45" s="30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s="32" customFormat="1" ht="63.75" x14ac:dyDescent="0.25">
      <c r="A46" s="198"/>
      <c r="B46" s="22" t="s">
        <v>24</v>
      </c>
      <c r="C46" s="47" t="s">
        <v>62</v>
      </c>
      <c r="D46" s="34" t="s">
        <v>63</v>
      </c>
      <c r="E46" s="35">
        <v>1000</v>
      </c>
      <c r="F46" s="36" t="s">
        <v>37</v>
      </c>
      <c r="G46" s="37">
        <v>89.13</v>
      </c>
      <c r="H46" s="28">
        <f t="shared" si="4"/>
        <v>110.73</v>
      </c>
      <c r="I46" s="29">
        <f t="shared" si="3"/>
        <v>110730</v>
      </c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s="32" customFormat="1" ht="63.75" x14ac:dyDescent="0.25">
      <c r="A47" s="198"/>
      <c r="B47" s="22" t="s">
        <v>28</v>
      </c>
      <c r="C47" s="47" t="s">
        <v>65</v>
      </c>
      <c r="D47" s="34" t="s">
        <v>66</v>
      </c>
      <c r="E47" s="35">
        <v>1000</v>
      </c>
      <c r="F47" s="36" t="s">
        <v>37</v>
      </c>
      <c r="G47" s="37">
        <v>131.32</v>
      </c>
      <c r="H47" s="28">
        <f t="shared" si="4"/>
        <v>163.13999999999999</v>
      </c>
      <c r="I47" s="29">
        <f t="shared" si="3"/>
        <v>163140</v>
      </c>
      <c r="J47" s="30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s="32" customFormat="1" ht="63.75" x14ac:dyDescent="0.25">
      <c r="A48" s="198"/>
      <c r="B48" s="22" t="s">
        <v>31</v>
      </c>
      <c r="C48" s="47" t="s">
        <v>68</v>
      </c>
      <c r="D48" s="34" t="s">
        <v>69</v>
      </c>
      <c r="E48" s="35">
        <v>200</v>
      </c>
      <c r="F48" s="36" t="s">
        <v>37</v>
      </c>
      <c r="G48" s="37">
        <v>233.55</v>
      </c>
      <c r="H48" s="28">
        <f t="shared" si="4"/>
        <v>290.14</v>
      </c>
      <c r="I48" s="29">
        <f t="shared" si="3"/>
        <v>58028</v>
      </c>
      <c r="J48" s="30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s="32" customFormat="1" ht="63.75" x14ac:dyDescent="0.25">
      <c r="A49" s="198"/>
      <c r="B49" s="22" t="s">
        <v>34</v>
      </c>
      <c r="C49" s="47" t="s">
        <v>71</v>
      </c>
      <c r="D49" s="34" t="s">
        <v>72</v>
      </c>
      <c r="E49" s="35">
        <v>50</v>
      </c>
      <c r="F49" s="36" t="s">
        <v>37</v>
      </c>
      <c r="G49" s="37">
        <v>368.94</v>
      </c>
      <c r="H49" s="28">
        <f t="shared" si="4"/>
        <v>458.33</v>
      </c>
      <c r="I49" s="29">
        <f t="shared" si="3"/>
        <v>22916.5</v>
      </c>
      <c r="J49" s="30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s="32" customFormat="1" x14ac:dyDescent="0.25">
      <c r="A50" s="199"/>
      <c r="B50" s="192"/>
      <c r="C50" s="193"/>
      <c r="D50" s="194"/>
      <c r="E50" s="203" t="s">
        <v>279</v>
      </c>
      <c r="F50" s="204"/>
      <c r="G50" s="204"/>
      <c r="H50" s="205"/>
      <c r="I50" s="195">
        <v>617898.99</v>
      </c>
      <c r="J50" s="30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5.75" x14ac:dyDescent="0.25">
      <c r="A51" s="209" t="s">
        <v>280</v>
      </c>
      <c r="B51" s="210"/>
      <c r="C51" s="210"/>
      <c r="D51" s="210"/>
      <c r="E51" s="210"/>
      <c r="F51" s="210"/>
      <c r="G51" s="210"/>
      <c r="H51" s="210"/>
      <c r="I51" s="211"/>
    </row>
    <row r="52" spans="1:20" x14ac:dyDescent="0.25">
      <c r="B52" s="1" t="s">
        <v>99</v>
      </c>
      <c r="F52" s="4" t="s">
        <v>192</v>
      </c>
      <c r="G52" s="56" t="s">
        <v>100</v>
      </c>
      <c r="H52" s="180">
        <v>0.24229999999999999</v>
      </c>
    </row>
    <row r="54" spans="1:20" x14ac:dyDescent="0.25">
      <c r="D54" s="189"/>
    </row>
    <row r="55" spans="1:20" x14ac:dyDescent="0.25">
      <c r="D55" s="189"/>
    </row>
    <row r="56" spans="1:20" ht="21" customHeight="1" x14ac:dyDescent="0.2">
      <c r="D56" s="189"/>
      <c r="E56" s="181">
        <f ca="1">TODAY()</f>
        <v>44512</v>
      </c>
      <c r="F56" s="92"/>
      <c r="G56" s="93"/>
      <c r="H56" s="94"/>
      <c r="I56" s="93"/>
    </row>
    <row r="57" spans="1:20" x14ac:dyDescent="0.2">
      <c r="D57" s="189"/>
      <c r="E57" s="92"/>
      <c r="F57" s="92"/>
      <c r="G57" s="93"/>
      <c r="H57" s="94"/>
      <c r="I57" s="93"/>
    </row>
    <row r="58" spans="1:20" ht="39.75" customHeight="1" x14ac:dyDescent="0.2">
      <c r="D58" s="189"/>
      <c r="E58" s="92"/>
      <c r="F58" s="92"/>
      <c r="G58" s="93"/>
      <c r="H58" s="94"/>
      <c r="I58" s="93"/>
    </row>
    <row r="59" spans="1:20" x14ac:dyDescent="0.2">
      <c r="D59" s="189"/>
      <c r="E59" s="92"/>
      <c r="F59" s="92"/>
      <c r="G59" s="93"/>
      <c r="H59" s="184" t="s">
        <v>276</v>
      </c>
      <c r="I59" s="93"/>
    </row>
    <row r="60" spans="1:20" x14ac:dyDescent="0.2">
      <c r="E60" s="92"/>
      <c r="F60" s="92"/>
      <c r="G60" s="93"/>
      <c r="H60" s="184" t="s">
        <v>277</v>
      </c>
      <c r="I60" s="93"/>
    </row>
  </sheetData>
  <mergeCells count="15">
    <mergeCell ref="A51:I51"/>
    <mergeCell ref="A41:A50"/>
    <mergeCell ref="B6:I6"/>
    <mergeCell ref="B9:I9"/>
    <mergeCell ref="B10:I10"/>
    <mergeCell ref="B11:I11"/>
    <mergeCell ref="B12:I12"/>
    <mergeCell ref="A8:I8"/>
    <mergeCell ref="A14:A34"/>
    <mergeCell ref="A36:A39"/>
    <mergeCell ref="E34:H34"/>
    <mergeCell ref="E39:H39"/>
    <mergeCell ref="E50:H50"/>
    <mergeCell ref="A35:I35"/>
    <mergeCell ref="A40:I40"/>
  </mergeCells>
  <phoneticPr fontId="33" type="noConversion"/>
  <pageMargins left="0.51181102362204722" right="0.51181102362204722" top="0.98425196850393704" bottom="0.78740157480314965" header="0.31496062992125984" footer="0.31496062992125984"/>
  <pageSetup paperSize="9" scale="71" fitToHeight="2" orientation="portrait" horizontalDpi="0" verticalDpi="0" r:id="rId1"/>
  <rowBreaks count="1" manualBreakCount="1">
    <brk id="3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view="pageBreakPreview" topLeftCell="A13" zoomScale="60" zoomScaleNormal="100" workbookViewId="0">
      <selection activeCell="D23" sqref="D23:H27"/>
    </sheetView>
  </sheetViews>
  <sheetFormatPr defaultRowHeight="15" x14ac:dyDescent="0.25"/>
  <cols>
    <col min="1" max="1" width="3.42578125" bestFit="1" customWidth="1"/>
    <col min="2" max="2" width="8.42578125" customWidth="1"/>
    <col min="3" max="3" width="68.5703125" bestFit="1" customWidth="1"/>
    <col min="4" max="4" width="29.85546875" bestFit="1" customWidth="1"/>
    <col min="5" max="5" width="9.42578125" bestFit="1" customWidth="1"/>
    <col min="6" max="6" width="14.7109375" style="71" customWidth="1"/>
    <col min="7" max="7" width="13.7109375" style="72" bestFit="1" customWidth="1"/>
    <col min="8" max="8" width="15.140625" style="71" customWidth="1"/>
  </cols>
  <sheetData>
    <row r="1" spans="1:8" x14ac:dyDescent="0.25">
      <c r="A1" s="218" t="s">
        <v>101</v>
      </c>
      <c r="B1" s="217"/>
      <c r="C1" s="217"/>
      <c r="D1" s="217"/>
      <c r="E1" s="217"/>
      <c r="F1" s="217"/>
      <c r="G1" s="217"/>
      <c r="H1" s="217"/>
    </row>
    <row r="2" spans="1:8" x14ac:dyDescent="0.25">
      <c r="A2" s="215" t="s">
        <v>102</v>
      </c>
      <c r="B2" s="216"/>
      <c r="C2" s="216" t="s">
        <v>103</v>
      </c>
      <c r="D2" s="217"/>
      <c r="E2" s="217"/>
      <c r="F2" s="217"/>
      <c r="G2" s="217"/>
      <c r="H2" s="217"/>
    </row>
    <row r="3" spans="1:8" x14ac:dyDescent="0.25">
      <c r="A3" s="215" t="s">
        <v>4</v>
      </c>
      <c r="B3" s="216"/>
      <c r="C3" s="216" t="s">
        <v>104</v>
      </c>
      <c r="D3" s="217"/>
      <c r="E3" s="217"/>
      <c r="F3" s="217"/>
      <c r="G3" s="217"/>
      <c r="H3" s="217"/>
    </row>
    <row r="4" spans="1:8" x14ac:dyDescent="0.25">
      <c r="A4" s="215" t="s">
        <v>105</v>
      </c>
      <c r="B4" s="216"/>
      <c r="C4" s="216" t="s">
        <v>106</v>
      </c>
      <c r="D4" s="217"/>
      <c r="E4" s="217"/>
      <c r="F4" s="217"/>
      <c r="G4" s="217"/>
      <c r="H4" s="217"/>
    </row>
    <row r="5" spans="1:8" x14ac:dyDescent="0.25">
      <c r="A5" s="215" t="s">
        <v>107</v>
      </c>
      <c r="B5" s="216"/>
      <c r="C5" s="216" t="s">
        <v>108</v>
      </c>
      <c r="D5" s="217"/>
      <c r="E5" s="217"/>
      <c r="F5" s="217"/>
      <c r="G5" s="217"/>
      <c r="H5" s="217"/>
    </row>
    <row r="6" spans="1:8" x14ac:dyDescent="0.25">
      <c r="A6" s="215" t="s">
        <v>109</v>
      </c>
      <c r="B6" s="216"/>
      <c r="C6" s="216" t="s">
        <v>110</v>
      </c>
      <c r="D6" s="217"/>
      <c r="E6" s="217"/>
      <c r="F6" s="217"/>
      <c r="G6" s="217"/>
      <c r="H6" s="217"/>
    </row>
    <row r="7" spans="1:8" x14ac:dyDescent="0.25">
      <c r="A7" s="215" t="s">
        <v>111</v>
      </c>
      <c r="B7" s="216"/>
      <c r="C7" s="216" t="s">
        <v>13</v>
      </c>
      <c r="D7" s="217"/>
      <c r="E7" s="217"/>
      <c r="F7" s="217"/>
      <c r="G7" s="217"/>
      <c r="H7" s="217"/>
    </row>
    <row r="8" spans="1:8" x14ac:dyDescent="0.25">
      <c r="A8" s="215" t="s">
        <v>112</v>
      </c>
      <c r="B8" s="216"/>
      <c r="C8" s="57">
        <f>SUM(H10:H17)</f>
        <v>67.025210000000001</v>
      </c>
      <c r="D8" s="58"/>
      <c r="E8" s="58"/>
      <c r="F8" s="58"/>
      <c r="G8" s="58"/>
      <c r="H8" s="58"/>
    </row>
    <row r="9" spans="1:8" ht="30" x14ac:dyDescent="0.25">
      <c r="A9" s="59"/>
      <c r="B9" s="59" t="s">
        <v>113</v>
      </c>
      <c r="C9" s="59" t="s">
        <v>4</v>
      </c>
      <c r="D9" s="59" t="s">
        <v>109</v>
      </c>
      <c r="E9" s="60" t="s">
        <v>111</v>
      </c>
      <c r="F9" s="61" t="s">
        <v>112</v>
      </c>
      <c r="G9" s="62" t="s">
        <v>114</v>
      </c>
      <c r="H9" s="61" t="s">
        <v>112</v>
      </c>
    </row>
    <row r="10" spans="1:8" ht="38.25" x14ac:dyDescent="0.25">
      <c r="A10" s="63" t="s">
        <v>115</v>
      </c>
      <c r="B10" s="63">
        <v>5631</v>
      </c>
      <c r="C10" s="63" t="s">
        <v>116</v>
      </c>
      <c r="D10" s="63" t="s">
        <v>117</v>
      </c>
      <c r="E10" s="64" t="s">
        <v>118</v>
      </c>
      <c r="F10" s="65">
        <v>169.74</v>
      </c>
      <c r="G10" s="66">
        <v>1.4999999999999999E-2</v>
      </c>
      <c r="H10" s="65">
        <f>F10*G10</f>
        <v>2.5461</v>
      </c>
    </row>
    <row r="11" spans="1:8" ht="38.25" x14ac:dyDescent="0.25">
      <c r="A11" s="63" t="s">
        <v>115</v>
      </c>
      <c r="B11" s="63">
        <v>5632</v>
      </c>
      <c r="C11" s="63" t="s">
        <v>119</v>
      </c>
      <c r="D11" s="63" t="s">
        <v>117</v>
      </c>
      <c r="E11" s="64" t="s">
        <v>120</v>
      </c>
      <c r="F11" s="65">
        <v>73.459999999999994</v>
      </c>
      <c r="G11" s="66">
        <v>3.5999999999999997E-2</v>
      </c>
      <c r="H11" s="65">
        <f t="shared" ref="H11:H16" si="0">F11*G11</f>
        <v>2.6445599999999994</v>
      </c>
    </row>
    <row r="12" spans="1:8" ht="51" x14ac:dyDescent="0.25">
      <c r="A12" s="63" t="s">
        <v>115</v>
      </c>
      <c r="B12" s="63">
        <v>5684</v>
      </c>
      <c r="C12" s="63" t="s">
        <v>121</v>
      </c>
      <c r="D12" s="63" t="s">
        <v>117</v>
      </c>
      <c r="E12" s="64" t="s">
        <v>118</v>
      </c>
      <c r="F12" s="65">
        <v>98</v>
      </c>
      <c r="G12" s="66">
        <v>3.0000000000000001E-3</v>
      </c>
      <c r="H12" s="65">
        <f t="shared" si="0"/>
        <v>0.29399999999999998</v>
      </c>
    </row>
    <row r="13" spans="1:8" ht="51" x14ac:dyDescent="0.25">
      <c r="A13" s="63" t="s">
        <v>115</v>
      </c>
      <c r="B13" s="63" t="s">
        <v>122</v>
      </c>
      <c r="C13" s="63" t="s">
        <v>123</v>
      </c>
      <c r="D13" s="63" t="s">
        <v>117</v>
      </c>
      <c r="E13" s="64" t="s">
        <v>120</v>
      </c>
      <c r="F13" s="65">
        <v>40.869999999999997</v>
      </c>
      <c r="G13" s="66">
        <v>4.8000000000000001E-2</v>
      </c>
      <c r="H13" s="65">
        <f t="shared" si="0"/>
        <v>1.9617599999999999</v>
      </c>
    </row>
    <row r="14" spans="1:8" ht="38.25" x14ac:dyDescent="0.25">
      <c r="A14" s="63" t="s">
        <v>115</v>
      </c>
      <c r="B14" s="63" t="s">
        <v>124</v>
      </c>
      <c r="C14" s="63" t="s">
        <v>125</v>
      </c>
      <c r="D14" s="63" t="s">
        <v>117</v>
      </c>
      <c r="E14" s="64" t="s">
        <v>118</v>
      </c>
      <c r="F14" s="65">
        <v>139.57</v>
      </c>
      <c r="G14" s="66">
        <v>4.0000000000000001E-3</v>
      </c>
      <c r="H14" s="65">
        <f t="shared" si="0"/>
        <v>0.55828</v>
      </c>
    </row>
    <row r="15" spans="1:8" x14ac:dyDescent="0.25">
      <c r="A15" s="63" t="s">
        <v>115</v>
      </c>
      <c r="B15" s="63" t="s">
        <v>126</v>
      </c>
      <c r="C15" s="63" t="s">
        <v>127</v>
      </c>
      <c r="D15" s="63" t="s">
        <v>128</v>
      </c>
      <c r="E15" s="64" t="s">
        <v>129</v>
      </c>
      <c r="F15" s="65">
        <v>17.11</v>
      </c>
      <c r="G15" s="66">
        <v>5.0999999999999997E-2</v>
      </c>
      <c r="H15" s="65">
        <f t="shared" si="0"/>
        <v>0.87260999999999989</v>
      </c>
    </row>
    <row r="16" spans="1:8" ht="38.25" x14ac:dyDescent="0.25">
      <c r="A16" s="63" t="s">
        <v>115</v>
      </c>
      <c r="B16" s="63" t="s">
        <v>130</v>
      </c>
      <c r="C16" s="63" t="s">
        <v>131</v>
      </c>
      <c r="D16" s="63" t="s">
        <v>117</v>
      </c>
      <c r="E16" s="64" t="s">
        <v>120</v>
      </c>
      <c r="F16" s="65">
        <v>41.7</v>
      </c>
      <c r="G16" s="66">
        <v>4.7E-2</v>
      </c>
      <c r="H16" s="65">
        <f t="shared" si="0"/>
        <v>1.9599000000000002</v>
      </c>
    </row>
    <row r="17" spans="1:8" ht="25.5" x14ac:dyDescent="0.25">
      <c r="A17" s="67" t="s">
        <v>132</v>
      </c>
      <c r="B17" s="67">
        <v>4748</v>
      </c>
      <c r="C17" s="67" t="s">
        <v>133</v>
      </c>
      <c r="D17" s="67" t="s">
        <v>134</v>
      </c>
      <c r="E17" s="68" t="s">
        <v>13</v>
      </c>
      <c r="F17" s="69">
        <v>51.08</v>
      </c>
      <c r="G17" s="70">
        <v>1.1000000000000001</v>
      </c>
      <c r="H17" s="69">
        <f>G17*F17</f>
        <v>56.188000000000002</v>
      </c>
    </row>
    <row r="23" spans="1:8" x14ac:dyDescent="0.25">
      <c r="D23" s="181">
        <f ca="1">TODAY()</f>
        <v>44512</v>
      </c>
      <c r="E23" s="92"/>
      <c r="F23" s="93"/>
      <c r="G23" s="94"/>
      <c r="H23" s="93"/>
    </row>
    <row r="24" spans="1:8" x14ac:dyDescent="0.25">
      <c r="D24" s="92"/>
      <c r="E24" s="92"/>
      <c r="F24" s="93"/>
      <c r="G24" s="94"/>
      <c r="H24" s="93"/>
    </row>
    <row r="25" spans="1:8" x14ac:dyDescent="0.25">
      <c r="D25" s="92"/>
      <c r="E25" s="92"/>
      <c r="F25" s="93"/>
      <c r="G25" s="94"/>
      <c r="H25" s="93"/>
    </row>
    <row r="26" spans="1:8" x14ac:dyDescent="0.25">
      <c r="D26" s="92"/>
      <c r="E26" s="92"/>
      <c r="F26" s="93"/>
      <c r="G26" s="184" t="s">
        <v>276</v>
      </c>
      <c r="H26" s="93"/>
    </row>
    <row r="27" spans="1:8" x14ac:dyDescent="0.25">
      <c r="D27" s="92"/>
      <c r="E27" s="92"/>
      <c r="F27" s="93"/>
      <c r="G27" s="184" t="s">
        <v>277</v>
      </c>
      <c r="H27" s="93"/>
    </row>
    <row r="28" spans="1:8" x14ac:dyDescent="0.25">
      <c r="D28" s="179"/>
      <c r="E28" s="179"/>
    </row>
  </sheetData>
  <mergeCells count="14">
    <mergeCell ref="A8:B8"/>
    <mergeCell ref="A5:B5"/>
    <mergeCell ref="C5:H5"/>
    <mergeCell ref="A6:B6"/>
    <mergeCell ref="C6:H6"/>
    <mergeCell ref="A7:B7"/>
    <mergeCell ref="C7:H7"/>
    <mergeCell ref="A4:B4"/>
    <mergeCell ref="C4:H4"/>
    <mergeCell ref="A1:H1"/>
    <mergeCell ref="A2:B2"/>
    <mergeCell ref="C2:H2"/>
    <mergeCell ref="A3:B3"/>
    <mergeCell ref="C3:H3"/>
  </mergeCells>
  <pageMargins left="0.51181102362204722" right="0.51181102362204722" top="0.78740157480314965" bottom="0.78740157480314965" header="0.31496062992125984" footer="0.31496062992125984"/>
  <pageSetup paperSize="9" scale="8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="85" zoomScaleNormal="100" zoomScaleSheetLayoutView="85" workbookViewId="0">
      <selection activeCell="D18" sqref="D18:H23"/>
    </sheetView>
  </sheetViews>
  <sheetFormatPr defaultRowHeight="15" x14ac:dyDescent="0.25"/>
  <cols>
    <col min="1" max="1" width="3.42578125" bestFit="1" customWidth="1"/>
    <col min="2" max="2" width="9.5703125" bestFit="1" customWidth="1"/>
    <col min="3" max="3" width="68.5703125" bestFit="1" customWidth="1"/>
    <col min="4" max="4" width="27.42578125" bestFit="1" customWidth="1"/>
    <col min="5" max="5" width="6.28515625" bestFit="1" customWidth="1"/>
    <col min="6" max="6" width="15.140625" style="71" customWidth="1"/>
    <col min="7" max="7" width="6.42578125" style="72" bestFit="1" customWidth="1"/>
    <col min="8" max="8" width="15" style="71" customWidth="1"/>
  </cols>
  <sheetData>
    <row r="1" spans="1:8" ht="15.75" thickBot="1" x14ac:dyDescent="0.3">
      <c r="C1" s="73" t="s">
        <v>135</v>
      </c>
    </row>
    <row r="2" spans="1:8" x14ac:dyDescent="0.25">
      <c r="A2" s="223" t="s">
        <v>136</v>
      </c>
      <c r="B2" s="224"/>
      <c r="C2" s="224"/>
      <c r="D2" s="224"/>
      <c r="E2" s="224"/>
      <c r="F2" s="224"/>
      <c r="G2" s="224"/>
      <c r="H2" s="225"/>
    </row>
    <row r="3" spans="1:8" x14ac:dyDescent="0.25">
      <c r="A3" s="219" t="s">
        <v>102</v>
      </c>
      <c r="B3" s="220"/>
      <c r="C3" s="220" t="s">
        <v>137</v>
      </c>
      <c r="D3" s="221"/>
      <c r="E3" s="221"/>
      <c r="F3" s="221"/>
      <c r="G3" s="221"/>
      <c r="H3" s="222"/>
    </row>
    <row r="4" spans="1:8" x14ac:dyDescent="0.25">
      <c r="A4" s="219" t="s">
        <v>4</v>
      </c>
      <c r="B4" s="220"/>
      <c r="C4" s="220" t="s">
        <v>138</v>
      </c>
      <c r="D4" s="221"/>
      <c r="E4" s="221"/>
      <c r="F4" s="221"/>
      <c r="G4" s="221"/>
      <c r="H4" s="222"/>
    </row>
    <row r="5" spans="1:8" x14ac:dyDescent="0.25">
      <c r="A5" s="219" t="s">
        <v>105</v>
      </c>
      <c r="B5" s="220"/>
      <c r="C5" s="220" t="s">
        <v>106</v>
      </c>
      <c r="D5" s="221"/>
      <c r="E5" s="221"/>
      <c r="F5" s="221"/>
      <c r="G5" s="221"/>
      <c r="H5" s="222"/>
    </row>
    <row r="6" spans="1:8" x14ac:dyDescent="0.25">
      <c r="A6" s="219" t="s">
        <v>107</v>
      </c>
      <c r="B6" s="220"/>
      <c r="C6" s="220" t="s">
        <v>108</v>
      </c>
      <c r="D6" s="221"/>
      <c r="E6" s="221"/>
      <c r="F6" s="221"/>
      <c r="G6" s="221"/>
      <c r="H6" s="222"/>
    </row>
    <row r="7" spans="1:8" x14ac:dyDescent="0.25">
      <c r="A7" s="219" t="s">
        <v>109</v>
      </c>
      <c r="B7" s="220"/>
      <c r="C7" s="220" t="s">
        <v>139</v>
      </c>
      <c r="D7" s="221"/>
      <c r="E7" s="221"/>
      <c r="F7" s="221"/>
      <c r="G7" s="221"/>
      <c r="H7" s="222"/>
    </row>
    <row r="8" spans="1:8" x14ac:dyDescent="0.25">
      <c r="A8" s="219" t="s">
        <v>111</v>
      </c>
      <c r="B8" s="220"/>
      <c r="C8" s="220" t="s">
        <v>140</v>
      </c>
      <c r="D8" s="221"/>
      <c r="E8" s="221"/>
      <c r="F8" s="221"/>
      <c r="G8" s="221"/>
      <c r="H8" s="222"/>
    </row>
    <row r="9" spans="1:8" x14ac:dyDescent="0.25">
      <c r="A9" s="219" t="s">
        <v>112</v>
      </c>
      <c r="B9" s="220"/>
      <c r="C9" s="74">
        <f>SUM(H11:H14)</f>
        <v>16.402560000000001</v>
      </c>
      <c r="D9" s="75"/>
      <c r="E9" s="75"/>
      <c r="F9" s="75"/>
      <c r="G9" s="76"/>
      <c r="H9" s="77"/>
    </row>
    <row r="10" spans="1:8" ht="30" x14ac:dyDescent="0.25">
      <c r="A10" s="78"/>
      <c r="B10" s="59" t="s">
        <v>113</v>
      </c>
      <c r="C10" s="59" t="s">
        <v>4</v>
      </c>
      <c r="D10" s="59" t="s">
        <v>109</v>
      </c>
      <c r="E10" s="60" t="s">
        <v>141</v>
      </c>
      <c r="F10" s="61" t="s">
        <v>112</v>
      </c>
      <c r="G10" s="62" t="s">
        <v>142</v>
      </c>
      <c r="H10" s="79" t="s">
        <v>112</v>
      </c>
    </row>
    <row r="11" spans="1:8" x14ac:dyDescent="0.25">
      <c r="A11" s="80" t="s">
        <v>115</v>
      </c>
      <c r="B11" s="81">
        <v>88309</v>
      </c>
      <c r="C11" s="81" t="s">
        <v>143</v>
      </c>
      <c r="D11" s="81" t="s">
        <v>128</v>
      </c>
      <c r="E11" s="82" t="s">
        <v>129</v>
      </c>
      <c r="F11" s="83">
        <v>20.71</v>
      </c>
      <c r="G11" s="84">
        <v>0.39400000000000002</v>
      </c>
      <c r="H11" s="85">
        <f>F11*G11</f>
        <v>8.1597400000000011</v>
      </c>
    </row>
    <row r="12" spans="1:8" x14ac:dyDescent="0.25">
      <c r="A12" s="80" t="s">
        <v>115</v>
      </c>
      <c r="B12" s="81">
        <v>88316</v>
      </c>
      <c r="C12" s="81" t="s">
        <v>127</v>
      </c>
      <c r="D12" s="81" t="s">
        <v>128</v>
      </c>
      <c r="E12" s="82" t="s">
        <v>129</v>
      </c>
      <c r="F12" s="83">
        <v>17.11</v>
      </c>
      <c r="G12" s="84">
        <v>0.39400000000000002</v>
      </c>
      <c r="H12" s="85">
        <f t="shared" ref="H12:H13" si="0">F12*G12</f>
        <v>6.7413400000000001</v>
      </c>
    </row>
    <row r="13" spans="1:8" ht="25.5" x14ac:dyDescent="0.25">
      <c r="A13" s="80" t="s">
        <v>115</v>
      </c>
      <c r="B13" s="81">
        <v>88629</v>
      </c>
      <c r="C13" s="81" t="s">
        <v>144</v>
      </c>
      <c r="D13" s="81" t="s">
        <v>128</v>
      </c>
      <c r="E13" s="82" t="s">
        <v>13</v>
      </c>
      <c r="F13" s="83">
        <v>528.49</v>
      </c>
      <c r="G13" s="84">
        <v>2E-3</v>
      </c>
      <c r="H13" s="85">
        <f t="shared" si="0"/>
        <v>1.05698</v>
      </c>
    </row>
    <row r="14" spans="1:8" ht="26.25" thickBot="1" x14ac:dyDescent="0.3">
      <c r="A14" s="86" t="s">
        <v>132</v>
      </c>
      <c r="B14" s="87">
        <v>370</v>
      </c>
      <c r="C14" s="87" t="s">
        <v>145</v>
      </c>
      <c r="D14" s="87" t="s">
        <v>134</v>
      </c>
      <c r="E14" s="88" t="s">
        <v>13</v>
      </c>
      <c r="F14" s="89">
        <v>63.5</v>
      </c>
      <c r="G14" s="90">
        <v>7.0000000000000001E-3</v>
      </c>
      <c r="H14" s="91">
        <f>F14*G14</f>
        <v>0.44450000000000001</v>
      </c>
    </row>
    <row r="18" spans="4:8" x14ac:dyDescent="0.25">
      <c r="D18" s="181">
        <f ca="1">TODAY()</f>
        <v>44512</v>
      </c>
      <c r="E18" s="92"/>
      <c r="F18" s="93"/>
      <c r="G18" s="94"/>
      <c r="H18" s="93"/>
    </row>
    <row r="19" spans="4:8" x14ac:dyDescent="0.25">
      <c r="D19" s="92"/>
      <c r="E19" s="92"/>
      <c r="F19" s="93"/>
      <c r="G19" s="94"/>
      <c r="H19" s="93"/>
    </row>
    <row r="20" spans="4:8" x14ac:dyDescent="0.25">
      <c r="D20" s="92"/>
      <c r="E20" s="92"/>
      <c r="F20" s="93"/>
      <c r="G20" s="94"/>
      <c r="H20" s="93"/>
    </row>
    <row r="21" spans="4:8" x14ac:dyDescent="0.25">
      <c r="D21" s="92"/>
      <c r="E21" s="92"/>
      <c r="F21" s="93"/>
      <c r="G21" s="184" t="s">
        <v>276</v>
      </c>
      <c r="H21" s="93"/>
    </row>
    <row r="22" spans="4:8" x14ac:dyDescent="0.25">
      <c r="D22" s="92"/>
      <c r="E22" s="92"/>
      <c r="F22" s="93"/>
      <c r="G22" s="184" t="s">
        <v>277</v>
      </c>
      <c r="H22" s="93"/>
    </row>
  </sheetData>
  <mergeCells count="14">
    <mergeCell ref="A9:B9"/>
    <mergeCell ref="A6:B6"/>
    <mergeCell ref="C6:H6"/>
    <mergeCell ref="A7:B7"/>
    <mergeCell ref="C7:H7"/>
    <mergeCell ref="A8:B8"/>
    <mergeCell ref="C8:H8"/>
    <mergeCell ref="A5:B5"/>
    <mergeCell ref="C5:H5"/>
    <mergeCell ref="A2:H2"/>
    <mergeCell ref="A3:B3"/>
    <mergeCell ref="C3:H3"/>
    <mergeCell ref="A4:B4"/>
    <mergeCell ref="C4:H4"/>
  </mergeCells>
  <pageMargins left="0.51181102362204722" right="0.51181102362204722" top="0.78740157480314965" bottom="0.78740157480314965" header="0.31496062992125984" footer="0.31496062992125984"/>
  <pageSetup paperSize="9" scale="8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topLeftCell="A9" zoomScale="115" zoomScaleNormal="100" zoomScaleSheetLayoutView="115" workbookViewId="0">
      <selection activeCell="D24" sqref="D24:H28"/>
    </sheetView>
  </sheetViews>
  <sheetFormatPr defaultRowHeight="12.75" x14ac:dyDescent="0.2"/>
  <cols>
    <col min="1" max="1" width="3.42578125" style="92" bestFit="1" customWidth="1"/>
    <col min="2" max="2" width="9.5703125" style="92" bestFit="1" customWidth="1"/>
    <col min="3" max="3" width="68.5703125" style="92" bestFit="1" customWidth="1"/>
    <col min="4" max="4" width="29.85546875" style="92" bestFit="1" customWidth="1"/>
    <col min="5" max="5" width="9.42578125" style="92" bestFit="1" customWidth="1"/>
    <col min="6" max="6" width="15" style="93" customWidth="1"/>
    <col min="7" max="7" width="13.7109375" style="94" bestFit="1" customWidth="1"/>
    <col min="8" max="8" width="15.5703125" style="93" customWidth="1"/>
    <col min="9" max="9" width="9.140625" style="94"/>
    <col min="10" max="11" width="0" style="94" hidden="1" customWidth="1"/>
    <col min="12" max="13" width="9.140625" style="94"/>
    <col min="14" max="16384" width="9.140625" style="92"/>
  </cols>
  <sheetData>
    <row r="1" spans="1:13" ht="13.5" thickBot="1" x14ac:dyDescent="0.25">
      <c r="C1" s="73" t="s">
        <v>135</v>
      </c>
    </row>
    <row r="2" spans="1:13" ht="15" customHeight="1" x14ac:dyDescent="0.2">
      <c r="A2" s="230" t="s">
        <v>146</v>
      </c>
      <c r="B2" s="231"/>
      <c r="C2" s="231"/>
      <c r="D2" s="231"/>
      <c r="E2" s="231"/>
      <c r="F2" s="231"/>
      <c r="G2" s="231"/>
      <c r="H2" s="232"/>
    </row>
    <row r="3" spans="1:13" ht="15" customHeight="1" x14ac:dyDescent="0.2">
      <c r="A3" s="226" t="s">
        <v>102</v>
      </c>
      <c r="B3" s="227"/>
      <c r="C3" s="227" t="s">
        <v>147</v>
      </c>
      <c r="D3" s="228"/>
      <c r="E3" s="228"/>
      <c r="F3" s="228"/>
      <c r="G3" s="228"/>
      <c r="H3" s="229"/>
    </row>
    <row r="4" spans="1:13" ht="15" customHeight="1" x14ac:dyDescent="0.2">
      <c r="A4" s="226" t="s">
        <v>4</v>
      </c>
      <c r="B4" s="227"/>
      <c r="C4" s="227" t="s">
        <v>56</v>
      </c>
      <c r="D4" s="228"/>
      <c r="E4" s="228"/>
      <c r="F4" s="228"/>
      <c r="G4" s="228"/>
      <c r="H4" s="229"/>
    </row>
    <row r="5" spans="1:13" ht="15" customHeight="1" x14ac:dyDescent="0.2">
      <c r="A5" s="226" t="s">
        <v>105</v>
      </c>
      <c r="B5" s="227"/>
      <c r="C5" s="227" t="s">
        <v>106</v>
      </c>
      <c r="D5" s="228"/>
      <c r="E5" s="228"/>
      <c r="F5" s="228"/>
      <c r="G5" s="228"/>
      <c r="H5" s="229"/>
    </row>
    <row r="6" spans="1:13" ht="15" customHeight="1" x14ac:dyDescent="0.2">
      <c r="A6" s="226" t="s">
        <v>107</v>
      </c>
      <c r="B6" s="227"/>
      <c r="C6" s="227" t="s">
        <v>108</v>
      </c>
      <c r="D6" s="228"/>
      <c r="E6" s="228"/>
      <c r="F6" s="228"/>
      <c r="G6" s="228"/>
      <c r="H6" s="229"/>
    </row>
    <row r="7" spans="1:13" ht="15" customHeight="1" x14ac:dyDescent="0.2">
      <c r="A7" s="226" t="s">
        <v>109</v>
      </c>
      <c r="B7" s="227"/>
      <c r="C7" s="227" t="s">
        <v>148</v>
      </c>
      <c r="D7" s="228"/>
      <c r="E7" s="228"/>
      <c r="F7" s="228"/>
      <c r="G7" s="228"/>
      <c r="H7" s="229"/>
    </row>
    <row r="8" spans="1:13" ht="15" customHeight="1" x14ac:dyDescent="0.2">
      <c r="A8" s="226" t="s">
        <v>111</v>
      </c>
      <c r="B8" s="227"/>
      <c r="C8" s="227" t="s">
        <v>149</v>
      </c>
      <c r="D8" s="228"/>
      <c r="E8" s="228"/>
      <c r="F8" s="228"/>
      <c r="G8" s="228"/>
      <c r="H8" s="229"/>
    </row>
    <row r="9" spans="1:13" s="100" customFormat="1" ht="15" customHeight="1" x14ac:dyDescent="0.2">
      <c r="A9" s="233" t="s">
        <v>112</v>
      </c>
      <c r="B9" s="234"/>
      <c r="C9" s="74">
        <f>SUM(H11:H21)</f>
        <v>96.825611110840001</v>
      </c>
      <c r="D9" s="95"/>
      <c r="E9" s="95"/>
      <c r="F9" s="96"/>
      <c r="G9" s="97"/>
      <c r="H9" s="98"/>
      <c r="I9" s="99"/>
      <c r="J9" s="99"/>
      <c r="K9" s="99"/>
      <c r="L9" s="99"/>
      <c r="M9" s="99"/>
    </row>
    <row r="10" spans="1:13" ht="25.5" x14ac:dyDescent="0.2">
      <c r="A10" s="101"/>
      <c r="B10" s="102" t="s">
        <v>113</v>
      </c>
      <c r="C10" s="102" t="s">
        <v>4</v>
      </c>
      <c r="D10" s="102" t="s">
        <v>109</v>
      </c>
      <c r="E10" s="103" t="s">
        <v>111</v>
      </c>
      <c r="F10" s="104" t="s">
        <v>112</v>
      </c>
      <c r="G10" s="105" t="s">
        <v>114</v>
      </c>
      <c r="H10" s="106" t="s">
        <v>112</v>
      </c>
      <c r="J10" s="105" t="s">
        <v>114</v>
      </c>
    </row>
    <row r="11" spans="1:13" x14ac:dyDescent="0.2">
      <c r="A11" s="107" t="s">
        <v>115</v>
      </c>
      <c r="B11" s="108">
        <v>88245</v>
      </c>
      <c r="C11" s="109" t="s">
        <v>150</v>
      </c>
      <c r="D11" s="109" t="s">
        <v>128</v>
      </c>
      <c r="E11" s="110" t="s">
        <v>129</v>
      </c>
      <c r="F11" s="111">
        <v>20.6</v>
      </c>
      <c r="G11" s="112">
        <f>J11*K11</f>
        <v>0.27777777777700002</v>
      </c>
      <c r="H11" s="113">
        <f>F11*G11</f>
        <v>5.7222222222062005</v>
      </c>
      <c r="J11" s="112">
        <v>0.1</v>
      </c>
      <c r="K11" s="94">
        <v>2.7777777777699999</v>
      </c>
    </row>
    <row r="12" spans="1:13" x14ac:dyDescent="0.2">
      <c r="A12" s="107" t="s">
        <v>115</v>
      </c>
      <c r="B12" s="108">
        <v>88262</v>
      </c>
      <c r="C12" s="109" t="s">
        <v>151</v>
      </c>
      <c r="D12" s="109" t="s">
        <v>128</v>
      </c>
      <c r="E12" s="110" t="s">
        <v>129</v>
      </c>
      <c r="F12" s="111">
        <v>20.5</v>
      </c>
      <c r="G12" s="112">
        <f t="shared" ref="G12:G14" si="0">J12*K12</f>
        <v>0.27777777777700002</v>
      </c>
      <c r="H12" s="113">
        <f t="shared" ref="H12:H14" si="1">F12*G12</f>
        <v>5.6944444444285001</v>
      </c>
      <c r="J12" s="112">
        <v>0.1</v>
      </c>
      <c r="K12" s="94">
        <v>2.7777777777699999</v>
      </c>
    </row>
    <row r="13" spans="1:13" x14ac:dyDescent="0.2">
      <c r="A13" s="107" t="s">
        <v>115</v>
      </c>
      <c r="B13" s="108">
        <v>88316</v>
      </c>
      <c r="C13" s="109" t="s">
        <v>127</v>
      </c>
      <c r="D13" s="109" t="s">
        <v>128</v>
      </c>
      <c r="E13" s="110" t="s">
        <v>129</v>
      </c>
      <c r="F13" s="111">
        <v>17.11</v>
      </c>
      <c r="G13" s="112">
        <f t="shared" si="0"/>
        <v>0.55555555555400005</v>
      </c>
      <c r="H13" s="113">
        <f t="shared" si="1"/>
        <v>9.5055555555289413</v>
      </c>
      <c r="J13" s="112">
        <v>0.2</v>
      </c>
      <c r="K13" s="94">
        <v>2.7777777777699999</v>
      </c>
    </row>
    <row r="14" spans="1:13" ht="38.25" x14ac:dyDescent="0.2">
      <c r="A14" s="107" t="s">
        <v>115</v>
      </c>
      <c r="B14" s="108">
        <v>88830</v>
      </c>
      <c r="C14" s="109" t="s">
        <v>152</v>
      </c>
      <c r="D14" s="109" t="s">
        <v>117</v>
      </c>
      <c r="E14" s="110" t="s">
        <v>118</v>
      </c>
      <c r="F14" s="111">
        <v>1.65</v>
      </c>
      <c r="G14" s="112">
        <f t="shared" si="0"/>
        <v>3.8888888888779997E-2</v>
      </c>
      <c r="H14" s="113">
        <f t="shared" si="1"/>
        <v>6.4166666666486988E-2</v>
      </c>
      <c r="J14" s="112">
        <v>1.4E-2</v>
      </c>
      <c r="K14" s="94">
        <v>2.7777777777699999</v>
      </c>
    </row>
    <row r="15" spans="1:13" x14ac:dyDescent="0.2">
      <c r="A15" s="114" t="s">
        <v>132</v>
      </c>
      <c r="B15" s="115">
        <v>345</v>
      </c>
      <c r="C15" s="116" t="s">
        <v>153</v>
      </c>
      <c r="D15" s="116" t="s">
        <v>134</v>
      </c>
      <c r="E15" s="117" t="s">
        <v>154</v>
      </c>
      <c r="F15" s="118">
        <v>36.479999999999997</v>
      </c>
      <c r="G15" s="119">
        <f>K15*J15</f>
        <v>8.0555555555330005E-2</v>
      </c>
      <c r="H15" s="120">
        <f>G15*F15</f>
        <v>2.9386666666584382</v>
      </c>
      <c r="J15" s="119">
        <v>2.9000000000000001E-2</v>
      </c>
      <c r="K15" s="94">
        <v>2.7777777777699999</v>
      </c>
    </row>
    <row r="16" spans="1:13" ht="25.5" x14ac:dyDescent="0.2">
      <c r="A16" s="114" t="s">
        <v>132</v>
      </c>
      <c r="B16" s="115">
        <v>367</v>
      </c>
      <c r="C16" s="116" t="s">
        <v>155</v>
      </c>
      <c r="D16" s="116" t="s">
        <v>134</v>
      </c>
      <c r="E16" s="117" t="s">
        <v>13</v>
      </c>
      <c r="F16" s="118">
        <v>60.5</v>
      </c>
      <c r="G16" s="119">
        <f t="shared" ref="G16:G21" si="2">K16*J16</f>
        <v>4.4444444444319997E-2</v>
      </c>
      <c r="H16" s="120">
        <f t="shared" ref="H16:H21" si="3">G16*F16</f>
        <v>2.68888888888136</v>
      </c>
      <c r="J16" s="119">
        <v>1.6E-2</v>
      </c>
      <c r="K16" s="94">
        <v>2.7777777777699999</v>
      </c>
    </row>
    <row r="17" spans="1:11" x14ac:dyDescent="0.2">
      <c r="A17" s="114" t="s">
        <v>132</v>
      </c>
      <c r="B17" s="115">
        <v>1379</v>
      </c>
      <c r="C17" s="116" t="s">
        <v>156</v>
      </c>
      <c r="D17" s="116" t="s">
        <v>134</v>
      </c>
      <c r="E17" s="117" t="s">
        <v>154</v>
      </c>
      <c r="F17" s="118">
        <v>0.65</v>
      </c>
      <c r="G17" s="119">
        <f t="shared" si="2"/>
        <v>15.3888888888458</v>
      </c>
      <c r="H17" s="120">
        <f t="shared" si="3"/>
        <v>10.00277777774977</v>
      </c>
      <c r="J17" s="119">
        <v>5.54</v>
      </c>
      <c r="K17" s="94">
        <v>2.7777777777699999</v>
      </c>
    </row>
    <row r="18" spans="1:11" ht="25.5" x14ac:dyDescent="0.2">
      <c r="A18" s="114" t="s">
        <v>132</v>
      </c>
      <c r="B18" s="115">
        <v>4512</v>
      </c>
      <c r="C18" s="116" t="s">
        <v>157</v>
      </c>
      <c r="D18" s="116" t="s">
        <v>134</v>
      </c>
      <c r="E18" s="117" t="s">
        <v>140</v>
      </c>
      <c r="F18" s="118">
        <v>1.06</v>
      </c>
      <c r="G18" s="119">
        <f t="shared" si="2"/>
        <v>6.9444444444249998</v>
      </c>
      <c r="H18" s="120">
        <f t="shared" si="3"/>
        <v>7.3611111110905005</v>
      </c>
      <c r="J18" s="119">
        <v>2.5</v>
      </c>
      <c r="K18" s="94">
        <v>2.7777777777699999</v>
      </c>
    </row>
    <row r="19" spans="1:11" ht="25.5" x14ac:dyDescent="0.2">
      <c r="A19" s="114" t="s">
        <v>132</v>
      </c>
      <c r="B19" s="115">
        <v>4718</v>
      </c>
      <c r="C19" s="116" t="s">
        <v>158</v>
      </c>
      <c r="D19" s="116" t="s">
        <v>134</v>
      </c>
      <c r="E19" s="117" t="s">
        <v>13</v>
      </c>
      <c r="F19" s="118">
        <v>55.6</v>
      </c>
      <c r="G19" s="119">
        <f t="shared" si="2"/>
        <v>4.1666666666549994E-2</v>
      </c>
      <c r="H19" s="120">
        <f t="shared" si="3"/>
        <v>2.3166666666601796</v>
      </c>
      <c r="J19" s="119">
        <v>1.4999999999999999E-2</v>
      </c>
      <c r="K19" s="94">
        <v>2.7777777777699999</v>
      </c>
    </row>
    <row r="20" spans="1:11" x14ac:dyDescent="0.2">
      <c r="A20" s="114" t="s">
        <v>132</v>
      </c>
      <c r="B20" s="115">
        <v>5068</v>
      </c>
      <c r="C20" s="116" t="s">
        <v>159</v>
      </c>
      <c r="D20" s="116" t="s">
        <v>134</v>
      </c>
      <c r="E20" s="117" t="s">
        <v>154</v>
      </c>
      <c r="F20" s="118">
        <v>21.11</v>
      </c>
      <c r="G20" s="119">
        <f t="shared" si="2"/>
        <v>0.22222222222159999</v>
      </c>
      <c r="H20" s="120">
        <f t="shared" si="3"/>
        <v>4.6911111110979755</v>
      </c>
      <c r="J20" s="119">
        <v>0.08</v>
      </c>
      <c r="K20" s="94">
        <v>2.7777777777699999</v>
      </c>
    </row>
    <row r="21" spans="1:11" ht="13.5" thickBot="1" x14ac:dyDescent="0.25">
      <c r="A21" s="121" t="s">
        <v>132</v>
      </c>
      <c r="B21" s="122">
        <v>43059</v>
      </c>
      <c r="C21" s="123" t="s">
        <v>160</v>
      </c>
      <c r="D21" s="123" t="s">
        <v>134</v>
      </c>
      <c r="E21" s="124" t="s">
        <v>154</v>
      </c>
      <c r="F21" s="125">
        <v>11.46</v>
      </c>
      <c r="G21" s="126">
        <f t="shared" si="2"/>
        <v>3.9999999999887996</v>
      </c>
      <c r="H21" s="127">
        <f t="shared" si="3"/>
        <v>45.839999999871644</v>
      </c>
      <c r="J21" s="119">
        <v>1.44</v>
      </c>
      <c r="K21" s="94">
        <v>2.7777777777699999</v>
      </c>
    </row>
    <row r="22" spans="1:11" x14ac:dyDescent="0.2">
      <c r="B22" s="128"/>
    </row>
    <row r="24" spans="1:11" x14ac:dyDescent="0.2">
      <c r="D24" s="181">
        <f ca="1">TODAY()</f>
        <v>44512</v>
      </c>
    </row>
    <row r="27" spans="1:11" x14ac:dyDescent="0.2">
      <c r="G27" s="184" t="s">
        <v>276</v>
      </c>
    </row>
    <row r="28" spans="1:11" x14ac:dyDescent="0.2">
      <c r="G28" s="184" t="s">
        <v>277</v>
      </c>
    </row>
  </sheetData>
  <mergeCells count="14">
    <mergeCell ref="A9:B9"/>
    <mergeCell ref="A6:B6"/>
    <mergeCell ref="C6:H6"/>
    <mergeCell ref="A7:B7"/>
    <mergeCell ref="C7:H7"/>
    <mergeCell ref="A8:B8"/>
    <mergeCell ref="C8:H8"/>
    <mergeCell ref="A5:B5"/>
    <mergeCell ref="C5:H5"/>
    <mergeCell ref="A2:H2"/>
    <mergeCell ref="A3:B3"/>
    <mergeCell ref="C3:H3"/>
    <mergeCell ref="A4:B4"/>
    <mergeCell ref="C4:H4"/>
  </mergeCells>
  <pageMargins left="0.51181102362204722" right="0.51181102362204722" top="0.78740157480314965" bottom="0.78740157480314965" header="0.31496062992125984" footer="0.31496062992125984"/>
  <pageSetup paperSize="9" scale="8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Normal="100" zoomScaleSheetLayoutView="100" workbookViewId="0">
      <selection activeCell="D35" sqref="D35"/>
    </sheetView>
  </sheetViews>
  <sheetFormatPr defaultRowHeight="12" x14ac:dyDescent="0.25"/>
  <cols>
    <col min="1" max="1" width="68.5703125" style="130" customWidth="1"/>
    <col min="2" max="2" width="10.85546875" style="130" customWidth="1"/>
    <col min="3" max="3" width="11" style="130" customWidth="1"/>
    <col min="4" max="5" width="10.85546875" style="130" customWidth="1"/>
    <col min="6" max="6" width="15.28515625" style="130" customWidth="1"/>
    <col min="7" max="8" width="9.140625" style="130"/>
    <col min="9" max="9" width="0" style="130" hidden="1" customWidth="1"/>
    <col min="10" max="10" width="0" style="131" hidden="1" customWidth="1"/>
    <col min="11" max="16384" width="9.140625" style="130"/>
  </cols>
  <sheetData>
    <row r="1" spans="1:6" x14ac:dyDescent="0.25">
      <c r="A1" s="129" t="s">
        <v>161</v>
      </c>
    </row>
    <row r="4" spans="1:6" x14ac:dyDescent="0.25">
      <c r="A4" s="130" t="s">
        <v>162</v>
      </c>
    </row>
    <row r="5" spans="1:6" x14ac:dyDescent="0.25">
      <c r="A5" s="132" t="s">
        <v>163</v>
      </c>
      <c r="F5" s="133" t="s">
        <v>164</v>
      </c>
    </row>
    <row r="6" spans="1:6" x14ac:dyDescent="0.25">
      <c r="A6" s="238" t="s">
        <v>165</v>
      </c>
      <c r="B6" s="237"/>
      <c r="C6" s="237"/>
      <c r="D6" s="237"/>
      <c r="E6" s="239"/>
      <c r="F6" s="133" t="s">
        <v>166</v>
      </c>
    </row>
    <row r="7" spans="1:6" x14ac:dyDescent="0.25">
      <c r="A7" s="240" t="s">
        <v>167</v>
      </c>
      <c r="B7" s="237"/>
      <c r="C7" s="237"/>
      <c r="D7" s="237"/>
      <c r="E7" s="239"/>
      <c r="F7" s="134">
        <v>1</v>
      </c>
    </row>
    <row r="8" spans="1:6" x14ac:dyDescent="0.25">
      <c r="A8" s="240" t="s">
        <v>168</v>
      </c>
      <c r="B8" s="237"/>
      <c r="C8" s="237"/>
      <c r="D8" s="237"/>
      <c r="E8" s="239"/>
      <c r="F8" s="134">
        <v>0.03</v>
      </c>
    </row>
    <row r="9" spans="1:6" x14ac:dyDescent="0.25">
      <c r="A9" s="135" t="s">
        <v>169</v>
      </c>
      <c r="B9" s="135" t="s">
        <v>170</v>
      </c>
      <c r="C9" s="136" t="s">
        <v>171</v>
      </c>
      <c r="D9" s="135" t="s">
        <v>172</v>
      </c>
      <c r="E9" s="137" t="s">
        <v>173</v>
      </c>
      <c r="F9" s="135" t="s">
        <v>174</v>
      </c>
    </row>
    <row r="10" spans="1:6" x14ac:dyDescent="0.25">
      <c r="A10" s="132" t="s">
        <v>175</v>
      </c>
      <c r="B10" s="133" t="s">
        <v>176</v>
      </c>
      <c r="C10" s="138">
        <v>4.6699999999999998E-2</v>
      </c>
      <c r="D10" s="139">
        <v>3.7999999999999999E-2</v>
      </c>
      <c r="E10" s="140">
        <v>4.0099999999999997E-2</v>
      </c>
      <c r="F10" s="139">
        <v>4.6699999999999998E-2</v>
      </c>
    </row>
    <row r="11" spans="1:6" x14ac:dyDescent="0.25">
      <c r="A11" s="132" t="s">
        <v>177</v>
      </c>
      <c r="B11" s="133" t="s">
        <v>178</v>
      </c>
      <c r="C11" s="138">
        <v>7.4000000000000003E-3</v>
      </c>
      <c r="D11" s="139">
        <v>3.2000000000000002E-3</v>
      </c>
      <c r="E11" s="140">
        <v>4.0000000000000001E-3</v>
      </c>
      <c r="F11" s="139">
        <v>7.4000000000000003E-3</v>
      </c>
    </row>
    <row r="12" spans="1:6" x14ac:dyDescent="0.25">
      <c r="A12" s="132" t="s">
        <v>179</v>
      </c>
      <c r="B12" s="133" t="s">
        <v>180</v>
      </c>
      <c r="C12" s="138">
        <v>9.7000000000000003E-3</v>
      </c>
      <c r="D12" s="139">
        <v>5.0000000000000001E-3</v>
      </c>
      <c r="E12" s="140">
        <v>5.5999999999999999E-3</v>
      </c>
      <c r="F12" s="139">
        <v>9.7000000000000003E-3</v>
      </c>
    </row>
    <row r="13" spans="1:6" x14ac:dyDescent="0.25">
      <c r="A13" s="132" t="s">
        <v>181</v>
      </c>
      <c r="B13" s="133" t="s">
        <v>182</v>
      </c>
      <c r="C13" s="138">
        <v>1.21E-2</v>
      </c>
      <c r="D13" s="139">
        <v>1.0200000000000001E-2</v>
      </c>
      <c r="E13" s="140">
        <v>1.11E-2</v>
      </c>
      <c r="F13" s="139">
        <v>1.21E-2</v>
      </c>
    </row>
    <row r="14" spans="1:6" x14ac:dyDescent="0.25">
      <c r="A14" s="132" t="s">
        <v>183</v>
      </c>
      <c r="B14" s="133" t="s">
        <v>184</v>
      </c>
      <c r="C14" s="138">
        <v>7.7100000000000002E-2</v>
      </c>
      <c r="D14" s="139">
        <v>6.6400000000000001E-2</v>
      </c>
      <c r="E14" s="140">
        <v>7.2999999999999995E-2</v>
      </c>
      <c r="F14" s="139">
        <v>8.6900000000000005E-2</v>
      </c>
    </row>
    <row r="15" spans="1:6" x14ac:dyDescent="0.25">
      <c r="A15" s="132" t="s">
        <v>185</v>
      </c>
      <c r="B15" s="133" t="s">
        <v>186</v>
      </c>
      <c r="C15" s="141">
        <v>3.6499999999999998E-2</v>
      </c>
      <c r="D15" s="139">
        <v>3.6499999999999998E-2</v>
      </c>
      <c r="E15" s="140">
        <v>3.6499999999999998E-2</v>
      </c>
      <c r="F15" s="139">
        <v>3.6499999999999998E-2</v>
      </c>
    </row>
    <row r="16" spans="1:6" x14ac:dyDescent="0.25">
      <c r="A16" s="182" t="s">
        <v>187</v>
      </c>
      <c r="B16" s="183" t="s">
        <v>188</v>
      </c>
      <c r="C16" s="141">
        <v>0.03</v>
      </c>
      <c r="D16" s="139">
        <v>0</v>
      </c>
      <c r="E16" s="140">
        <v>2.5000000000000001E-2</v>
      </c>
      <c r="F16" s="139">
        <v>0.05</v>
      </c>
    </row>
    <row r="17" spans="1:10" ht="24" x14ac:dyDescent="0.25">
      <c r="A17" s="132" t="s">
        <v>189</v>
      </c>
      <c r="B17" s="133" t="s">
        <v>190</v>
      </c>
      <c r="C17" s="141">
        <v>0</v>
      </c>
      <c r="D17" s="139">
        <v>0</v>
      </c>
      <c r="E17" s="140">
        <v>4.4999999999999998E-2</v>
      </c>
      <c r="F17" s="139">
        <v>4.4999999999999998E-2</v>
      </c>
      <c r="I17" s="130">
        <f>(1+4.67%+0.74%+0.97%)*(1+1.21%)*(1+7.71%)</f>
        <v>1.1596833896579999</v>
      </c>
      <c r="J17" s="131">
        <f>(I17/I18)-1</f>
        <v>0.24229607890519533</v>
      </c>
    </row>
    <row r="18" spans="1:10" x14ac:dyDescent="0.25">
      <c r="A18" s="142" t="s">
        <v>191</v>
      </c>
      <c r="B18" s="143" t="s">
        <v>192</v>
      </c>
      <c r="C18" s="144">
        <f>J17</f>
        <v>0.24229607890519533</v>
      </c>
      <c r="D18" s="139">
        <v>0.19600000000000001</v>
      </c>
      <c r="E18" s="140">
        <v>0.2135</v>
      </c>
      <c r="F18" s="139">
        <v>0.24229999999999999</v>
      </c>
      <c r="I18" s="130">
        <f>(1-3.65%-3%)</f>
        <v>0.9335</v>
      </c>
    </row>
    <row r="19" spans="1:10" x14ac:dyDescent="0.25">
      <c r="A19" s="241" t="s">
        <v>193</v>
      </c>
      <c r="B19" s="242"/>
      <c r="C19" s="242"/>
      <c r="D19" s="242"/>
      <c r="E19" s="242"/>
      <c r="F19" s="242"/>
    </row>
    <row r="20" spans="1:10" x14ac:dyDescent="0.25">
      <c r="A20" s="243" t="s">
        <v>194</v>
      </c>
      <c r="B20" s="244"/>
      <c r="C20" s="244"/>
      <c r="D20" s="244"/>
      <c r="E20" s="244"/>
      <c r="F20" s="244"/>
    </row>
    <row r="21" spans="1:10" x14ac:dyDescent="0.25">
      <c r="A21" s="236" t="s">
        <v>195</v>
      </c>
      <c r="B21" s="237"/>
      <c r="C21" s="237"/>
      <c r="D21" s="237"/>
      <c r="E21" s="237"/>
      <c r="F21" s="237"/>
    </row>
    <row r="22" spans="1:10" x14ac:dyDescent="0.25">
      <c r="A22" s="236" t="s">
        <v>196</v>
      </c>
      <c r="B22" s="237"/>
      <c r="C22" s="237"/>
      <c r="D22" s="237"/>
      <c r="E22" s="237"/>
      <c r="F22" s="237"/>
    </row>
    <row r="23" spans="1:10" hidden="1" x14ac:dyDescent="0.25">
      <c r="A23" s="145" t="s">
        <v>197</v>
      </c>
      <c r="B23" s="130">
        <v>1</v>
      </c>
      <c r="C23" s="146" t="s">
        <v>176</v>
      </c>
      <c r="D23" s="146" t="s">
        <v>198</v>
      </c>
      <c r="E23" s="146" t="s">
        <v>180</v>
      </c>
      <c r="F23" s="146">
        <v>1</v>
      </c>
      <c r="G23" s="146" t="s">
        <v>182</v>
      </c>
      <c r="H23" s="146">
        <v>1</v>
      </c>
      <c r="I23" s="146" t="s">
        <v>184</v>
      </c>
    </row>
    <row r="24" spans="1:10" hidden="1" x14ac:dyDescent="0.25">
      <c r="C24" s="147">
        <f>C10</f>
        <v>4.6699999999999998E-2</v>
      </c>
      <c r="D24" s="147">
        <f>C11</f>
        <v>7.4000000000000003E-3</v>
      </c>
      <c r="E24" s="147">
        <f>C12</f>
        <v>9.7000000000000003E-3</v>
      </c>
      <c r="F24" s="146"/>
      <c r="G24" s="147">
        <f>C13</f>
        <v>1.21E-2</v>
      </c>
      <c r="H24" s="146"/>
      <c r="I24" s="147">
        <f>C14</f>
        <v>7.7100000000000002E-2</v>
      </c>
    </row>
    <row r="25" spans="1:10" hidden="1" x14ac:dyDescent="0.25">
      <c r="C25" s="146"/>
      <c r="D25" s="146">
        <f>B23+C24+D24+E24</f>
        <v>1.0638000000000001</v>
      </c>
      <c r="E25" s="146"/>
      <c r="F25" s="146">
        <f>F23+G24</f>
        <v>1.0121</v>
      </c>
      <c r="G25" s="146"/>
      <c r="H25" s="146">
        <f>H23+I24</f>
        <v>1.0770999999999999</v>
      </c>
      <c r="I25" s="146"/>
    </row>
    <row r="26" spans="1:10" hidden="1" x14ac:dyDescent="0.25">
      <c r="C26" s="146"/>
      <c r="D26" s="146"/>
      <c r="E26" s="146">
        <f>D25*F25*H25</f>
        <v>1.1596833896579999</v>
      </c>
      <c r="F26" s="146"/>
      <c r="G26" s="146"/>
      <c r="H26" s="146"/>
      <c r="I26" s="146"/>
    </row>
    <row r="27" spans="1:10" hidden="1" x14ac:dyDescent="0.25">
      <c r="C27" s="146"/>
      <c r="D27" s="146"/>
      <c r="E27" s="146"/>
      <c r="F27" s="146"/>
      <c r="G27" s="146"/>
      <c r="H27" s="146"/>
      <c r="I27" s="146"/>
    </row>
    <row r="28" spans="1:10" hidden="1" x14ac:dyDescent="0.25">
      <c r="C28" s="146"/>
      <c r="D28" s="146"/>
      <c r="E28" s="146">
        <f>E26/E30</f>
        <v>1.2422960789051953</v>
      </c>
      <c r="F28" s="148">
        <f>E28-1</f>
        <v>0.24229607890519533</v>
      </c>
      <c r="G28" s="149" t="s">
        <v>199</v>
      </c>
      <c r="H28" s="129"/>
      <c r="I28" s="146"/>
    </row>
    <row r="29" spans="1:10" hidden="1" x14ac:dyDescent="0.25">
      <c r="C29" s="146"/>
      <c r="D29" s="146"/>
      <c r="E29" s="146"/>
      <c r="F29" s="146"/>
      <c r="G29" s="146"/>
      <c r="H29" s="146"/>
      <c r="I29" s="146"/>
    </row>
    <row r="30" spans="1:10" hidden="1" x14ac:dyDescent="0.25">
      <c r="C30" s="146"/>
      <c r="D30" s="146"/>
      <c r="E30" s="147">
        <f>D31-E31-F31</f>
        <v>0.9335</v>
      </c>
      <c r="F30" s="146"/>
      <c r="G30" s="146"/>
      <c r="H30" s="146"/>
      <c r="I30" s="146"/>
    </row>
    <row r="31" spans="1:10" hidden="1" x14ac:dyDescent="0.25">
      <c r="C31" s="146"/>
      <c r="D31" s="146">
        <v>1</v>
      </c>
      <c r="E31" s="147">
        <f>C15</f>
        <v>3.6499999999999998E-2</v>
      </c>
      <c r="F31" s="147">
        <f>C16</f>
        <v>0.03</v>
      </c>
      <c r="G31" s="146"/>
      <c r="H31" s="146"/>
      <c r="I31" s="146"/>
    </row>
    <row r="32" spans="1:10" hidden="1" x14ac:dyDescent="0.25">
      <c r="E32" s="130" t="s">
        <v>186</v>
      </c>
      <c r="F32" s="130" t="s">
        <v>200</v>
      </c>
    </row>
    <row r="33" spans="4:6" hidden="1" x14ac:dyDescent="0.25"/>
    <row r="35" spans="4:6" x14ac:dyDescent="0.25">
      <c r="D35" s="181">
        <f ca="1">TODAY()</f>
        <v>44512</v>
      </c>
    </row>
    <row r="36" spans="4:6" ht="51" customHeight="1" x14ac:dyDescent="0.25"/>
    <row r="38" spans="4:6" x14ac:dyDescent="0.25">
      <c r="E38" s="235" t="s">
        <v>276</v>
      </c>
      <c r="F38" s="235"/>
    </row>
    <row r="39" spans="4:6" x14ac:dyDescent="0.25">
      <c r="E39" s="235" t="s">
        <v>277</v>
      </c>
      <c r="F39" s="235"/>
    </row>
  </sheetData>
  <mergeCells count="9">
    <mergeCell ref="E38:F38"/>
    <mergeCell ref="E39:F39"/>
    <mergeCell ref="A22:F22"/>
    <mergeCell ref="A6:E6"/>
    <mergeCell ref="A7:E7"/>
    <mergeCell ref="A8:E8"/>
    <mergeCell ref="A19:F19"/>
    <mergeCell ref="A20:F20"/>
    <mergeCell ref="A21:F21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I25" sqref="I25"/>
    </sheetView>
  </sheetViews>
  <sheetFormatPr defaultRowHeight="15" x14ac:dyDescent="0.25"/>
  <cols>
    <col min="1" max="1" width="6.85546875" style="150" customWidth="1"/>
    <col min="2" max="2" width="38.7109375" style="150" customWidth="1"/>
    <col min="3" max="4" width="11" style="150" customWidth="1"/>
    <col min="5" max="5" width="10.85546875" style="150" customWidth="1"/>
    <col min="6" max="6" width="11" style="150" customWidth="1"/>
    <col min="7" max="16384" width="9.140625" style="150"/>
  </cols>
  <sheetData>
    <row r="1" spans="1:6" x14ac:dyDescent="0.25">
      <c r="B1" s="151" t="s">
        <v>201</v>
      </c>
    </row>
    <row r="2" spans="1:6" ht="15.75" thickBot="1" x14ac:dyDescent="0.3">
      <c r="A2" s="152"/>
      <c r="B2" s="153" t="s">
        <v>202</v>
      </c>
      <c r="C2" s="154"/>
      <c r="D2" s="154"/>
      <c r="E2" s="154"/>
      <c r="F2" s="155"/>
    </row>
    <row r="3" spans="1:6" ht="15.75" thickBot="1" x14ac:dyDescent="0.3">
      <c r="A3" s="245" t="s">
        <v>203</v>
      </c>
      <c r="B3" s="246"/>
      <c r="C3" s="246"/>
      <c r="D3" s="246"/>
      <c r="E3" s="246"/>
      <c r="F3" s="247"/>
    </row>
    <row r="4" spans="1:6" x14ac:dyDescent="0.25">
      <c r="A4" s="248" t="s">
        <v>204</v>
      </c>
      <c r="B4" s="249"/>
      <c r="C4" s="249"/>
      <c r="D4" s="249"/>
      <c r="E4" s="249"/>
      <c r="F4" s="249"/>
    </row>
    <row r="5" spans="1:6" x14ac:dyDescent="0.25">
      <c r="A5" s="250" t="s">
        <v>205</v>
      </c>
      <c r="B5" s="251"/>
      <c r="C5" s="251"/>
      <c r="D5" s="251"/>
      <c r="E5" s="251"/>
      <c r="F5" s="252"/>
    </row>
    <row r="6" spans="1:6" x14ac:dyDescent="0.25">
      <c r="A6" s="253" t="s">
        <v>206</v>
      </c>
      <c r="B6" s="255" t="s">
        <v>207</v>
      </c>
      <c r="C6" s="257" t="s">
        <v>208</v>
      </c>
      <c r="D6" s="258"/>
      <c r="E6" s="257" t="s">
        <v>209</v>
      </c>
      <c r="F6" s="258"/>
    </row>
    <row r="7" spans="1:6" ht="24" x14ac:dyDescent="0.25">
      <c r="A7" s="254"/>
      <c r="B7" s="256"/>
      <c r="C7" s="156" t="s">
        <v>210</v>
      </c>
      <c r="D7" s="156" t="s">
        <v>211</v>
      </c>
      <c r="E7" s="156" t="s">
        <v>210</v>
      </c>
      <c r="F7" s="156" t="s">
        <v>211</v>
      </c>
    </row>
    <row r="8" spans="1:6" x14ac:dyDescent="0.25">
      <c r="A8" s="250" t="s">
        <v>212</v>
      </c>
      <c r="B8" s="251"/>
      <c r="C8" s="251"/>
      <c r="D8" s="251"/>
      <c r="E8" s="251"/>
      <c r="F8" s="252"/>
    </row>
    <row r="9" spans="1:6" x14ac:dyDescent="0.25">
      <c r="A9" s="157" t="s">
        <v>213</v>
      </c>
      <c r="B9" s="158" t="s">
        <v>214</v>
      </c>
      <c r="C9" s="159">
        <v>0</v>
      </c>
      <c r="D9" s="160">
        <v>0</v>
      </c>
      <c r="E9" s="159">
        <v>0.2</v>
      </c>
      <c r="F9" s="160">
        <v>0.2</v>
      </c>
    </row>
    <row r="10" spans="1:6" x14ac:dyDescent="0.25">
      <c r="A10" s="161" t="s">
        <v>215</v>
      </c>
      <c r="B10" s="162" t="s">
        <v>216</v>
      </c>
      <c r="C10" s="163">
        <v>1.4999999999999999E-2</v>
      </c>
      <c r="D10" s="164">
        <v>1.4999999999999999E-2</v>
      </c>
      <c r="E10" s="163">
        <v>1.4999999999999999E-2</v>
      </c>
      <c r="F10" s="164">
        <v>1.4999999999999999E-2</v>
      </c>
    </row>
    <row r="11" spans="1:6" x14ac:dyDescent="0.25">
      <c r="A11" s="157" t="s">
        <v>217</v>
      </c>
      <c r="B11" s="158" t="s">
        <v>218</v>
      </c>
      <c r="C11" s="159">
        <v>0.01</v>
      </c>
      <c r="D11" s="160">
        <v>0.01</v>
      </c>
      <c r="E11" s="159">
        <v>0.01</v>
      </c>
      <c r="F11" s="160">
        <v>0.01</v>
      </c>
    </row>
    <row r="12" spans="1:6" x14ac:dyDescent="0.25">
      <c r="A12" s="161" t="s">
        <v>219</v>
      </c>
      <c r="B12" s="162" t="s">
        <v>220</v>
      </c>
      <c r="C12" s="163">
        <v>2E-3</v>
      </c>
      <c r="D12" s="164">
        <v>2E-3</v>
      </c>
      <c r="E12" s="163">
        <v>2E-3</v>
      </c>
      <c r="F12" s="164">
        <v>2E-3</v>
      </c>
    </row>
    <row r="13" spans="1:6" x14ac:dyDescent="0.25">
      <c r="A13" s="157" t="s">
        <v>221</v>
      </c>
      <c r="B13" s="158" t="s">
        <v>222</v>
      </c>
      <c r="C13" s="159">
        <v>6.0000000000000001E-3</v>
      </c>
      <c r="D13" s="160">
        <v>6.0000000000000001E-3</v>
      </c>
      <c r="E13" s="159">
        <v>6.0000000000000001E-3</v>
      </c>
      <c r="F13" s="160">
        <v>6.0000000000000001E-3</v>
      </c>
    </row>
    <row r="14" spans="1:6" x14ac:dyDescent="0.25">
      <c r="A14" s="161" t="s">
        <v>223</v>
      </c>
      <c r="B14" s="162" t="s">
        <v>224</v>
      </c>
      <c r="C14" s="163">
        <v>2.5000000000000001E-2</v>
      </c>
      <c r="D14" s="164">
        <v>2.5000000000000001E-2</v>
      </c>
      <c r="E14" s="163">
        <v>2.5000000000000001E-2</v>
      </c>
      <c r="F14" s="164">
        <v>2.5000000000000001E-2</v>
      </c>
    </row>
    <row r="15" spans="1:6" x14ac:dyDescent="0.25">
      <c r="A15" s="157" t="s">
        <v>225</v>
      </c>
      <c r="B15" s="158" t="s">
        <v>226</v>
      </c>
      <c r="C15" s="159">
        <v>0.03</v>
      </c>
      <c r="D15" s="160">
        <v>0.03</v>
      </c>
      <c r="E15" s="159">
        <v>0.03</v>
      </c>
      <c r="F15" s="160">
        <v>0.03</v>
      </c>
    </row>
    <row r="16" spans="1:6" x14ac:dyDescent="0.25">
      <c r="A16" s="161" t="s">
        <v>227</v>
      </c>
      <c r="B16" s="162" t="s">
        <v>228</v>
      </c>
      <c r="C16" s="163">
        <v>0.08</v>
      </c>
      <c r="D16" s="164">
        <v>0.08</v>
      </c>
      <c r="E16" s="163">
        <v>0.08</v>
      </c>
      <c r="F16" s="164">
        <v>0.08</v>
      </c>
    </row>
    <row r="17" spans="1:6" x14ac:dyDescent="0.25">
      <c r="A17" s="157" t="s">
        <v>229</v>
      </c>
      <c r="B17" s="158" t="s">
        <v>230</v>
      </c>
      <c r="C17" s="159">
        <v>0</v>
      </c>
      <c r="D17" s="160">
        <v>0</v>
      </c>
      <c r="E17" s="159">
        <v>0</v>
      </c>
      <c r="F17" s="160">
        <v>0</v>
      </c>
    </row>
    <row r="18" spans="1:6" x14ac:dyDescent="0.25">
      <c r="A18" s="165" t="s">
        <v>231</v>
      </c>
      <c r="B18" s="165" t="s">
        <v>232</v>
      </c>
      <c r="C18" s="166">
        <v>0.16800000000000001</v>
      </c>
      <c r="D18" s="167">
        <v>0.16800000000000001</v>
      </c>
      <c r="E18" s="166">
        <v>0.36799999999999999</v>
      </c>
      <c r="F18" s="167">
        <v>0.36799999999999999</v>
      </c>
    </row>
    <row r="19" spans="1:6" x14ac:dyDescent="0.25">
      <c r="A19" s="250" t="s">
        <v>233</v>
      </c>
      <c r="B19" s="251"/>
      <c r="C19" s="251"/>
      <c r="D19" s="251"/>
      <c r="E19" s="251"/>
      <c r="F19" s="252"/>
    </row>
    <row r="20" spans="1:6" x14ac:dyDescent="0.25">
      <c r="A20" s="157" t="s">
        <v>234</v>
      </c>
      <c r="B20" s="158" t="s">
        <v>235</v>
      </c>
      <c r="C20" s="159">
        <v>0.17929999999999999</v>
      </c>
      <c r="D20" s="157" t="s">
        <v>236</v>
      </c>
      <c r="E20" s="159">
        <v>0.17929999999999999</v>
      </c>
      <c r="F20" s="157" t="s">
        <v>236</v>
      </c>
    </row>
    <row r="21" spans="1:6" x14ac:dyDescent="0.25">
      <c r="A21" s="161" t="s">
        <v>237</v>
      </c>
      <c r="B21" s="162" t="s">
        <v>238</v>
      </c>
      <c r="C21" s="163">
        <v>4.24E-2</v>
      </c>
      <c r="D21" s="161" t="s">
        <v>236</v>
      </c>
      <c r="E21" s="163">
        <v>4.24E-2</v>
      </c>
      <c r="F21" s="161" t="s">
        <v>236</v>
      </c>
    </row>
    <row r="22" spans="1:6" x14ac:dyDescent="0.25">
      <c r="A22" s="157" t="s">
        <v>239</v>
      </c>
      <c r="B22" s="158" t="s">
        <v>240</v>
      </c>
      <c r="C22" s="159">
        <v>8.8999999999999999E-3</v>
      </c>
      <c r="D22" s="160">
        <v>6.8999999999999999E-3</v>
      </c>
      <c r="E22" s="159">
        <v>8.8999999999999999E-3</v>
      </c>
      <c r="F22" s="160">
        <v>6.8999999999999999E-3</v>
      </c>
    </row>
    <row r="23" spans="1:6" x14ac:dyDescent="0.25">
      <c r="A23" s="161" t="s">
        <v>241</v>
      </c>
      <c r="B23" s="162" t="s">
        <v>242</v>
      </c>
      <c r="C23" s="163">
        <v>0.1077</v>
      </c>
      <c r="D23" s="164">
        <v>8.3299999999999999E-2</v>
      </c>
      <c r="E23" s="163">
        <v>0.1077</v>
      </c>
      <c r="F23" s="164">
        <v>8.3299999999999999E-2</v>
      </c>
    </row>
    <row r="24" spans="1:6" x14ac:dyDescent="0.25">
      <c r="A24" s="157" t="s">
        <v>243</v>
      </c>
      <c r="B24" s="158" t="s">
        <v>244</v>
      </c>
      <c r="C24" s="159">
        <v>6.9999999999999999E-4</v>
      </c>
      <c r="D24" s="160">
        <v>5.9999999999999995E-4</v>
      </c>
      <c r="E24" s="159">
        <v>6.9999999999999999E-4</v>
      </c>
      <c r="F24" s="160">
        <v>5.9999999999999995E-4</v>
      </c>
    </row>
    <row r="25" spans="1:6" x14ac:dyDescent="0.25">
      <c r="A25" s="161" t="s">
        <v>245</v>
      </c>
      <c r="B25" s="162" t="s">
        <v>246</v>
      </c>
      <c r="C25" s="163">
        <v>7.1999999999999998E-3</v>
      </c>
      <c r="D25" s="164">
        <v>5.5999999999999999E-3</v>
      </c>
      <c r="E25" s="163">
        <v>7.1999999999999998E-3</v>
      </c>
      <c r="F25" s="164">
        <v>5.5999999999999999E-3</v>
      </c>
    </row>
    <row r="26" spans="1:6" x14ac:dyDescent="0.25">
      <c r="A26" s="157" t="s">
        <v>247</v>
      </c>
      <c r="B26" s="158" t="s">
        <v>248</v>
      </c>
      <c r="C26" s="159">
        <v>1.5299999999999999E-2</v>
      </c>
      <c r="D26" s="157" t="s">
        <v>236</v>
      </c>
      <c r="E26" s="159">
        <v>1.5299999999999999E-2</v>
      </c>
      <c r="F26" s="157" t="s">
        <v>236</v>
      </c>
    </row>
    <row r="27" spans="1:6" x14ac:dyDescent="0.25">
      <c r="A27" s="161" t="s">
        <v>249</v>
      </c>
      <c r="B27" s="162" t="s">
        <v>250</v>
      </c>
      <c r="C27" s="163">
        <v>1.1000000000000001E-3</v>
      </c>
      <c r="D27" s="164">
        <v>8.9999999999999998E-4</v>
      </c>
      <c r="E27" s="163">
        <v>1.1000000000000001E-3</v>
      </c>
      <c r="F27" s="164">
        <v>8.9999999999999998E-4</v>
      </c>
    </row>
    <row r="28" spans="1:6" x14ac:dyDescent="0.25">
      <c r="A28" s="157" t="s">
        <v>251</v>
      </c>
      <c r="B28" s="158" t="s">
        <v>252</v>
      </c>
      <c r="C28" s="159">
        <v>7.3999999999999996E-2</v>
      </c>
      <c r="D28" s="160">
        <v>5.7200000000000001E-2</v>
      </c>
      <c r="E28" s="159">
        <v>7.3999999999999996E-2</v>
      </c>
      <c r="F28" s="160">
        <v>5.7200000000000001E-2</v>
      </c>
    </row>
    <row r="29" spans="1:6" x14ac:dyDescent="0.25">
      <c r="A29" s="161" t="s">
        <v>253</v>
      </c>
      <c r="B29" s="162" t="s">
        <v>254</v>
      </c>
      <c r="C29" s="163">
        <v>2.9999999999999997E-4</v>
      </c>
      <c r="D29" s="164">
        <v>2.9999999999999997E-4</v>
      </c>
      <c r="E29" s="163">
        <v>2.9999999999999997E-4</v>
      </c>
      <c r="F29" s="164">
        <v>2.9999999999999997E-4</v>
      </c>
    </row>
    <row r="30" spans="1:6" x14ac:dyDescent="0.25">
      <c r="A30" s="168" t="s">
        <v>255</v>
      </c>
      <c r="B30" s="168" t="s">
        <v>232</v>
      </c>
      <c r="C30" s="169">
        <v>0.43690000000000001</v>
      </c>
      <c r="D30" s="170">
        <v>0.15479999999999999</v>
      </c>
      <c r="E30" s="169">
        <v>0.43690000000000001</v>
      </c>
      <c r="F30" s="170">
        <v>0.15479999999999999</v>
      </c>
    </row>
    <row r="31" spans="1:6" x14ac:dyDescent="0.25">
      <c r="A31" s="250" t="s">
        <v>256</v>
      </c>
      <c r="B31" s="251"/>
      <c r="C31" s="251"/>
      <c r="D31" s="251"/>
      <c r="E31" s="251"/>
      <c r="F31" s="252"/>
    </row>
    <row r="32" spans="1:6" x14ac:dyDescent="0.25">
      <c r="A32" s="157" t="s">
        <v>257</v>
      </c>
      <c r="B32" s="158" t="s">
        <v>258</v>
      </c>
      <c r="C32" s="159">
        <v>4.2799999999999998E-2</v>
      </c>
      <c r="D32" s="160">
        <v>3.32E-2</v>
      </c>
      <c r="E32" s="159">
        <v>4.2799999999999998E-2</v>
      </c>
      <c r="F32" s="160">
        <v>3.32E-2</v>
      </c>
    </row>
    <row r="33" spans="1:6" x14ac:dyDescent="0.25">
      <c r="A33" s="161" t="s">
        <v>259</v>
      </c>
      <c r="B33" s="162" t="s">
        <v>260</v>
      </c>
      <c r="C33" s="163">
        <v>1E-3</v>
      </c>
      <c r="D33" s="164">
        <v>8.0000000000000004E-4</v>
      </c>
      <c r="E33" s="163">
        <v>1E-3</v>
      </c>
      <c r="F33" s="164">
        <v>8.0000000000000004E-4</v>
      </c>
    </row>
    <row r="34" spans="1:6" x14ac:dyDescent="0.25">
      <c r="A34" s="157" t="s">
        <v>261</v>
      </c>
      <c r="B34" s="158" t="s">
        <v>262</v>
      </c>
      <c r="C34" s="159">
        <v>5.2900000000000003E-2</v>
      </c>
      <c r="D34" s="160">
        <v>4.0899999999999999E-2</v>
      </c>
      <c r="E34" s="159">
        <v>5.2900000000000003E-2</v>
      </c>
      <c r="F34" s="160">
        <v>4.0899999999999999E-2</v>
      </c>
    </row>
    <row r="35" spans="1:6" x14ac:dyDescent="0.25">
      <c r="A35" s="161" t="s">
        <v>263</v>
      </c>
      <c r="B35" s="162" t="s">
        <v>264</v>
      </c>
      <c r="C35" s="163">
        <v>3.6299999999999999E-2</v>
      </c>
      <c r="D35" s="164">
        <v>2.81E-2</v>
      </c>
      <c r="E35" s="163">
        <v>3.6299999999999999E-2</v>
      </c>
      <c r="F35" s="164">
        <v>2.81E-2</v>
      </c>
    </row>
    <row r="36" spans="1:6" x14ac:dyDescent="0.25">
      <c r="A36" s="157" t="s">
        <v>265</v>
      </c>
      <c r="B36" s="158" t="s">
        <v>266</v>
      </c>
      <c r="C36" s="159">
        <v>3.5999999999999999E-3</v>
      </c>
      <c r="D36" s="160">
        <v>2.8E-3</v>
      </c>
      <c r="E36" s="159">
        <v>3.5999999999999999E-3</v>
      </c>
      <c r="F36" s="160">
        <v>2.8E-3</v>
      </c>
    </row>
    <row r="37" spans="1:6" x14ac:dyDescent="0.25">
      <c r="A37" s="165" t="s">
        <v>267</v>
      </c>
      <c r="B37" s="165" t="s">
        <v>232</v>
      </c>
      <c r="C37" s="166">
        <v>0.1366</v>
      </c>
      <c r="D37" s="167">
        <v>0.10580000000000001</v>
      </c>
      <c r="E37" s="166">
        <v>0.1366</v>
      </c>
      <c r="F37" s="167">
        <v>0.10580000000000001</v>
      </c>
    </row>
    <row r="38" spans="1:6" x14ac:dyDescent="0.25">
      <c r="A38" s="250" t="s">
        <v>268</v>
      </c>
      <c r="B38" s="251"/>
      <c r="C38" s="251"/>
      <c r="D38" s="251"/>
      <c r="E38" s="251"/>
      <c r="F38" s="252"/>
    </row>
    <row r="39" spans="1:6" x14ac:dyDescent="0.25">
      <c r="A39" s="157" t="s">
        <v>269</v>
      </c>
      <c r="B39" s="158" t="s">
        <v>270</v>
      </c>
      <c r="C39" s="159">
        <v>7.3400000000000007E-2</v>
      </c>
      <c r="D39" s="160">
        <v>2.5999999999999999E-2</v>
      </c>
      <c r="E39" s="159">
        <v>0.1608</v>
      </c>
      <c r="F39" s="160">
        <v>5.7000000000000002E-2</v>
      </c>
    </row>
    <row r="40" spans="1:6" ht="48" x14ac:dyDescent="0.25">
      <c r="A40" s="171" t="s">
        <v>271</v>
      </c>
      <c r="B40" s="172" t="s">
        <v>272</v>
      </c>
      <c r="C40" s="173">
        <v>3.5999999999999999E-3</v>
      </c>
      <c r="D40" s="174">
        <v>2.8E-3</v>
      </c>
      <c r="E40" s="173">
        <v>3.8E-3</v>
      </c>
      <c r="F40" s="174">
        <v>3.0000000000000001E-3</v>
      </c>
    </row>
    <row r="41" spans="1:6" x14ac:dyDescent="0.25">
      <c r="A41" s="168" t="s">
        <v>273</v>
      </c>
      <c r="B41" s="168" t="s">
        <v>232</v>
      </c>
      <c r="C41" s="169">
        <v>7.6999999999999999E-2</v>
      </c>
      <c r="D41" s="170">
        <v>2.8799999999999999E-2</v>
      </c>
      <c r="E41" s="169">
        <v>0.1646</v>
      </c>
      <c r="F41" s="170">
        <v>0.06</v>
      </c>
    </row>
    <row r="42" spans="1:6" x14ac:dyDescent="0.25">
      <c r="A42" s="250" t="s">
        <v>274</v>
      </c>
      <c r="B42" s="252"/>
      <c r="C42" s="175">
        <v>0.81850000000000001</v>
      </c>
      <c r="D42" s="176">
        <v>0.45739999999999997</v>
      </c>
      <c r="E42" s="177">
        <v>1.1061000000000001</v>
      </c>
      <c r="F42" s="176">
        <v>0.68859999999999999</v>
      </c>
    </row>
    <row r="43" spans="1:6" x14ac:dyDescent="0.25">
      <c r="B43" s="178" t="s">
        <v>275</v>
      </c>
    </row>
  </sheetData>
  <mergeCells count="12">
    <mergeCell ref="A8:F8"/>
    <mergeCell ref="A19:F19"/>
    <mergeCell ref="A31:F31"/>
    <mergeCell ref="A38:F38"/>
    <mergeCell ref="A42:B42"/>
    <mergeCell ref="A3:F3"/>
    <mergeCell ref="A4:F4"/>
    <mergeCell ref="A5:F5"/>
    <mergeCell ref="A6:A7"/>
    <mergeCell ref="B6:B7"/>
    <mergeCell ref="C6:D6"/>
    <mergeCell ref="E6:F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PLANILHA TOTAL</vt:lpstr>
      <vt:lpstr>COMPOSIÇÃO BICA</vt:lpstr>
      <vt:lpstr>COMPOSIÇAÕ MF </vt:lpstr>
      <vt:lpstr>COMPOSIÇÃO TAMPA</vt:lpstr>
      <vt:lpstr>BDI</vt:lpstr>
      <vt:lpstr>LS</vt:lpstr>
      <vt:lpstr>BDI!Area_de_impressao</vt:lpstr>
      <vt:lpstr>'COMPOSIÇÃO TAMPA'!Area_de_impressao</vt:lpstr>
      <vt:lpstr>'PLANILHA TOTAL'!Area_de_impressao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Planejamento02</dc:creator>
  <cp:lastModifiedBy>ADMINISTRACAO</cp:lastModifiedBy>
  <cp:lastPrinted>2021-10-18T13:02:00Z</cp:lastPrinted>
  <dcterms:created xsi:type="dcterms:W3CDTF">2021-08-11T12:43:25Z</dcterms:created>
  <dcterms:modified xsi:type="dcterms:W3CDTF">2021-11-12T12:29:43Z</dcterms:modified>
</cp:coreProperties>
</file>